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TAGLIO" sheetId="1" r:id="rId1"/>
    <sheet name="Vers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<sst xmlns="http://schemas.openxmlformats.org/spreadsheetml/2006/main" count="64" uniqueCount="62">
  <si>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Diametro armatura tesa=</t>
  </si>
  <si>
    <t>N° barre tese =</t>
  </si>
  <si>
    <t>Diametro armatura compressa =</t>
  </si>
  <si>
    <t>N° barre compresse =</t>
  </si>
  <si>
    <t>N° bracci delle staffe=</t>
  </si>
  <si>
    <r>
      <t xml:space="preserve">Inclinazione puntone :    </t>
    </r>
    <r>
      <rPr>
        <sz val="10"/>
        <rFont val="Arial"/>
        <family val="2"/>
      </rPr>
      <t>θ</t>
    </r>
    <r>
      <rPr>
        <sz val="10"/>
        <rFont val="Arial"/>
        <family val="0"/>
      </rPr>
      <t>=</t>
    </r>
  </si>
  <si>
    <r>
      <t xml:space="preserve">Inclinazione staffe :    </t>
    </r>
    <r>
      <rPr>
        <sz val="10"/>
        <rFont val="Symbol"/>
        <family val="1"/>
      </rPr>
      <t>a</t>
    </r>
    <r>
      <rPr>
        <sz val="10"/>
        <rFont val="Arial"/>
        <family val="0"/>
      </rPr>
      <t>=</t>
    </r>
  </si>
  <si>
    <t>Copriferro:  c =</t>
  </si>
  <si>
    <t>MATERIALI:</t>
  </si>
  <si>
    <t>fck</t>
  </si>
  <si>
    <t>fcd</t>
  </si>
  <si>
    <t>fyd</t>
  </si>
  <si>
    <t>fyk</t>
  </si>
  <si>
    <t>CALCESTRUZZO</t>
  </si>
  <si>
    <t>ACCIAIO</t>
  </si>
  <si>
    <t xml:space="preserve">AZIONI </t>
  </si>
  <si>
    <t>k</t>
  </si>
  <si>
    <t>vmin</t>
  </si>
  <si>
    <t>Resistenza per sezioni armate a taglio</t>
  </si>
  <si>
    <r>
      <t>V</t>
    </r>
    <r>
      <rPr>
        <vertAlign val="subscript"/>
        <sz val="10"/>
        <rFont val="Arial"/>
        <family val="2"/>
      </rPr>
      <t>Rd</t>
    </r>
    <r>
      <rPr>
        <sz val="10"/>
        <rFont val="Arial"/>
        <family val="2"/>
      </rPr>
      <t xml:space="preserve"> = {0.18∙k∙(100∙ρ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∙fck)1/3/γc+0.15∙σ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>}∙b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∙d ≥ (vmin + 0.15 ∙ σ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>)∙b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∙d</t>
    </r>
  </si>
  <si>
    <r>
      <t>V</t>
    </r>
    <r>
      <rPr>
        <b/>
        <vertAlign val="subscript"/>
        <sz val="12"/>
        <rFont val="Arial"/>
        <family val="2"/>
      </rPr>
      <t>Rd</t>
    </r>
  </si>
  <si>
    <r>
      <t>V</t>
    </r>
    <r>
      <rPr>
        <b/>
        <vertAlign val="subscript"/>
        <sz val="12"/>
        <rFont val="Arial"/>
        <family val="2"/>
      </rPr>
      <t>Rsd</t>
    </r>
  </si>
  <si>
    <r>
      <t>V</t>
    </r>
    <r>
      <rPr>
        <vertAlign val="subscript"/>
        <sz val="10"/>
        <rFont val="Arial"/>
        <family val="2"/>
      </rPr>
      <t xml:space="preserve">Rsd </t>
    </r>
    <r>
      <rPr>
        <sz val="10"/>
        <rFont val="Arial"/>
        <family val="2"/>
      </rPr>
      <t>= 0.9∙d∙A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>/s∙fyd∙(ctgα+ctgθ)∙sinα</t>
    </r>
  </si>
  <si>
    <r>
      <t>V</t>
    </r>
    <r>
      <rPr>
        <vertAlign val="subscript"/>
        <sz val="10"/>
        <rFont val="Arial"/>
        <family val="2"/>
      </rPr>
      <t xml:space="preserve">Rcd </t>
    </r>
    <r>
      <rPr>
        <sz val="10"/>
        <rFont val="Arial"/>
        <family val="2"/>
      </rPr>
      <t>= 0.9∙d∙b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∙α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∙f 'cd∙(ctgα+ctgθ)/(1+ctg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θ)</t>
    </r>
  </si>
  <si>
    <r>
      <rPr>
        <b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Rcd</t>
    </r>
  </si>
  <si>
    <t>Classe  cls</t>
  </si>
  <si>
    <t xml:space="preserve">DATI ARMATURA </t>
  </si>
  <si>
    <t>Armatura Longitudinale</t>
  </si>
  <si>
    <t>Armatura Trasversale</t>
  </si>
  <si>
    <t>GEOMETRIA DELLA SEZIONE</t>
  </si>
  <si>
    <t>C20/25</t>
  </si>
  <si>
    <t>C25/30</t>
  </si>
  <si>
    <t>C28/35</t>
  </si>
  <si>
    <t>Relazioni di supporto al calcolo</t>
  </si>
  <si>
    <t>f 'cd</t>
  </si>
  <si>
    <r>
      <t>V</t>
    </r>
    <r>
      <rPr>
        <b/>
        <vertAlign val="subscript"/>
        <sz val="10"/>
        <rFont val="Arial"/>
        <family val="2"/>
      </rPr>
      <t>Rd</t>
    </r>
  </si>
  <si>
    <r>
      <t>ρ</t>
    </r>
    <r>
      <rPr>
        <b/>
        <vertAlign val="subscript"/>
        <sz val="10"/>
        <rFont val="Arial"/>
        <family val="2"/>
      </rPr>
      <t>1</t>
    </r>
  </si>
  <si>
    <r>
      <t>σ</t>
    </r>
    <r>
      <rPr>
        <b/>
        <vertAlign val="subscript"/>
        <sz val="10"/>
        <rFont val="Arial"/>
        <family val="2"/>
      </rPr>
      <t>cp</t>
    </r>
  </si>
  <si>
    <r>
      <t>α</t>
    </r>
    <r>
      <rPr>
        <b/>
        <vertAlign val="subscript"/>
        <sz val="10"/>
        <rFont val="Arial"/>
        <family val="2"/>
      </rPr>
      <t>c</t>
    </r>
  </si>
  <si>
    <t>Resistenza per rottura armatura a taglio</t>
  </si>
  <si>
    <t>VERIFICA A TAGLIO  (4.1.2.1.3.1/2 DM_14/01/2008)</t>
  </si>
  <si>
    <r>
      <t>g</t>
    </r>
    <r>
      <rPr>
        <b/>
        <vertAlign val="subscript"/>
        <sz val="12"/>
        <rFont val="Arial"/>
        <family val="2"/>
      </rPr>
      <t>Rd</t>
    </r>
    <r>
      <rPr>
        <b/>
        <sz val="12"/>
        <rFont val="Arial"/>
        <family val="2"/>
      </rPr>
      <t>=</t>
    </r>
  </si>
  <si>
    <r>
      <t>N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>=</t>
    </r>
  </si>
  <si>
    <r>
      <t>V</t>
    </r>
    <r>
      <rPr>
        <vertAlign val="subscript"/>
        <sz val="11"/>
        <rFont val="Arial"/>
        <family val="2"/>
      </rPr>
      <t xml:space="preserve">RD </t>
    </r>
    <r>
      <rPr>
        <sz val="11"/>
        <rFont val="Arial"/>
        <family val="2"/>
      </rPr>
      <t>= min (VRsd,VRcd) &gt; V</t>
    </r>
    <r>
      <rPr>
        <vertAlign val="subscript"/>
        <sz val="11"/>
        <rFont val="Arial"/>
        <family val="2"/>
      </rPr>
      <t>Ed</t>
    </r>
  </si>
  <si>
    <r>
      <t>V</t>
    </r>
    <r>
      <rPr>
        <b/>
        <sz val="10"/>
        <rFont val="Arial"/>
        <family val="2"/>
      </rPr>
      <t>=</t>
    </r>
  </si>
  <si>
    <t>Passo armatura a Taglio=</t>
  </si>
  <si>
    <r>
      <t>V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 xml:space="preserve"> = V *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=</t>
    </r>
  </si>
  <si>
    <t>DATI  SEZIONE RETTANGOLARE</t>
  </si>
  <si>
    <t>Altezza sezione:  h =</t>
  </si>
  <si>
    <t>Base sezione:  b=</t>
  </si>
  <si>
    <t>Diametro armatura a Taglio (// alla sezione)=</t>
  </si>
  <si>
    <t>CONTESTO:</t>
  </si>
  <si>
    <t>INPUT</t>
  </si>
  <si>
    <t>STAMPA</t>
  </si>
  <si>
    <t>Resistenza sezioni non armate a taglio</t>
  </si>
  <si>
    <t>Resistenza sezioni armate a taglio</t>
  </si>
  <si>
    <t>Versione:</t>
  </si>
  <si>
    <t>Asl</t>
  </si>
  <si>
    <t>Corrette le formule per il calcolo di σcp  e di αc,  che  davano valori che facevano stimare  una minore resistenza a taglio.</t>
  </si>
  <si>
    <t>Corretto il calcolo dell'armatura longitudinale Asl: oltre all'armatura tesa viente considerata anche quella compressa</t>
  </si>
  <si>
    <r>
      <t>g</t>
    </r>
    <r>
      <rPr>
        <vertAlign val="subscript"/>
        <sz val="10"/>
        <rFont val="Arial"/>
        <family val="2"/>
      </rPr>
      <t>c</t>
    </r>
  </si>
  <si>
    <r>
      <t>g</t>
    </r>
    <r>
      <rPr>
        <vertAlign val="subscript"/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</si>
</sst>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&quot;mm&quot;"/>
    <numFmt numFmtId="179" formatCode="0&quot; mm&quot;"/>
    <numFmt numFmtId="180" formatCode="0&quot; °&quot;"/>
    <numFmt numFmtId="181" formatCode="0&quot; Mpa&quot;"/>
    <numFmt numFmtId="182" formatCode="0&quot; kN&quot;"/>
    <numFmt numFmtId="183" formatCode="[$-409]dddd\,\ mmmm\ dd\,\ yyyy"/>
    <numFmt numFmtId="184" formatCode="[$-409]h:mm:ss\ AM/PM"/>
    <numFmt numFmtId="185" formatCode="0.00\ &quot;kN&quot;"/>
    <numFmt numFmtId="186" formatCode="0&quot; N&quot;"/>
    <numFmt numFmtId="187" formatCode="0.00\ &quot;kNm&quot;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  <font>
      <vertAlign val="subscript"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185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 locked="0"/>
    </xf>
    <xf numFmtId="179" fontId="0" fillId="0" borderId="20" xfId="0" applyNumberFormat="1" applyFill="1" applyBorder="1" applyAlignment="1" applyProtection="1">
      <alignment/>
      <protection locked="0"/>
    </xf>
    <xf numFmtId="179" fontId="0" fillId="0" borderId="21" xfId="0" applyNumberFormat="1" applyFill="1" applyBorder="1" applyAlignment="1" applyProtection="1">
      <alignment/>
      <protection locked="0"/>
    </xf>
    <xf numFmtId="179" fontId="0" fillId="0" borderId="22" xfId="0" applyNumberFormat="1" applyFill="1" applyBorder="1" applyAlignment="1" applyProtection="1">
      <alignment/>
      <protection locked="0"/>
    </xf>
    <xf numFmtId="179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80" fontId="0" fillId="0" borderId="21" xfId="0" applyNumberFormat="1" applyFill="1" applyBorder="1" applyAlignment="1" applyProtection="1">
      <alignment horizontal="right"/>
      <protection locked="0"/>
    </xf>
    <xf numFmtId="180" fontId="0" fillId="0" borderId="24" xfId="0" applyNumberFormat="1" applyFill="1" applyBorder="1" applyAlignment="1" applyProtection="1">
      <alignment horizontal="right"/>
      <protection locked="0"/>
    </xf>
    <xf numFmtId="185" fontId="1" fillId="0" borderId="25" xfId="0" applyNumberFormat="1" applyFont="1" applyFill="1" applyBorder="1" applyAlignment="1" applyProtection="1">
      <alignment horizontal="center" vertical="center"/>
      <protection locked="0"/>
    </xf>
    <xf numFmtId="185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81" fontId="0" fillId="0" borderId="1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8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/>
    </xf>
    <xf numFmtId="0" fontId="1" fillId="24" borderId="12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1" fontId="5" fillId="0" borderId="26" xfId="0" applyNumberFormat="1" applyFont="1" applyFill="1" applyBorder="1" applyAlignment="1" applyProtection="1">
      <alignment horizontal="left" vertical="center"/>
      <protection/>
    </xf>
    <xf numFmtId="11" fontId="5" fillId="0" borderId="27" xfId="0" applyNumberFormat="1" applyFont="1" applyFill="1" applyBorder="1" applyAlignment="1" applyProtection="1">
      <alignment horizontal="left" vertical="center"/>
      <protection/>
    </xf>
    <xf numFmtId="11" fontId="5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11" fontId="11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5" fontId="1" fillId="0" borderId="29" xfId="0" applyNumberFormat="1" applyFont="1" applyFill="1" applyBorder="1" applyAlignment="1" applyProtection="1">
      <alignment horizontal="center" vertical="center"/>
      <protection/>
    </xf>
    <xf numFmtId="185" fontId="1" fillId="0" borderId="30" xfId="0" applyNumberFormat="1" applyFont="1" applyFill="1" applyBorder="1" applyAlignment="1" applyProtection="1">
      <alignment horizontal="center" vertical="center"/>
      <protection/>
    </xf>
    <xf numFmtId="185" fontId="1" fillId="0" borderId="31" xfId="0" applyNumberFormat="1" applyFont="1" applyFill="1" applyBorder="1" applyAlignment="1" applyProtection="1">
      <alignment horizontal="center" vertical="center"/>
      <protection/>
    </xf>
    <xf numFmtId="185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185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85" fontId="1" fillId="0" borderId="38" xfId="0" applyNumberFormat="1" applyFont="1" applyFill="1" applyBorder="1" applyAlignment="1" applyProtection="1">
      <alignment horizontal="center" vertical="center"/>
      <protection/>
    </xf>
    <xf numFmtId="185" fontId="1" fillId="0" borderId="16" xfId="0" applyNumberFormat="1" applyFont="1" applyFill="1" applyBorder="1" applyAlignment="1" applyProtection="1">
      <alignment horizontal="center" vertical="center"/>
      <protection/>
    </xf>
    <xf numFmtId="11" fontId="0" fillId="0" borderId="37" xfId="0" applyNumberFormat="1" applyFont="1" applyFill="1" applyBorder="1" applyAlignment="1" applyProtection="1">
      <alignment horizontal="center" vertical="center"/>
      <protection/>
    </xf>
    <xf numFmtId="11" fontId="0" fillId="0" borderId="39" xfId="0" applyNumberFormat="1" applyFont="1" applyFill="1" applyBorder="1" applyAlignment="1" applyProtection="1">
      <alignment horizontal="center" vertical="center"/>
      <protection/>
    </xf>
    <xf numFmtId="11" fontId="0" fillId="0" borderId="15" xfId="0" applyNumberFormat="1" applyFont="1" applyFill="1" applyBorder="1" applyAlignment="1" applyProtection="1">
      <alignment horizontal="center" vertical="center"/>
      <protection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11" fontId="0" fillId="0" borderId="40" xfId="0" applyNumberFormat="1" applyFont="1" applyBorder="1" applyAlignment="1" applyProtection="1">
      <alignment horizontal="center" vertical="center"/>
      <protection/>
    </xf>
    <xf numFmtId="11" fontId="0" fillId="0" borderId="0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11" fontId="0" fillId="0" borderId="37" xfId="0" applyNumberFormat="1" applyFont="1" applyFill="1" applyBorder="1" applyAlignment="1" applyProtection="1">
      <alignment horizontal="center" vertical="center"/>
      <protection/>
    </xf>
    <xf numFmtId="11" fontId="0" fillId="0" borderId="39" xfId="0" applyNumberFormat="1" applyFont="1" applyFill="1" applyBorder="1" applyAlignment="1" applyProtection="1">
      <alignment horizontal="center" vertical="center"/>
      <protection/>
    </xf>
    <xf numFmtId="11" fontId="0" fillId="0" borderId="38" xfId="0" applyNumberFormat="1" applyFont="1" applyFill="1" applyBorder="1" applyAlignment="1" applyProtection="1">
      <alignment horizontal="center" vertical="center"/>
      <protection/>
    </xf>
    <xf numFmtId="11" fontId="0" fillId="0" borderId="35" xfId="0" applyNumberFormat="1" applyFont="1" applyFill="1" applyBorder="1" applyAlignment="1" applyProtection="1">
      <alignment horizontal="center" vertical="center"/>
      <protection/>
    </xf>
    <xf numFmtId="11" fontId="0" fillId="0" borderId="42" xfId="0" applyNumberFormat="1" applyFont="1" applyFill="1" applyBorder="1" applyAlignment="1" applyProtection="1">
      <alignment horizontal="center" vertical="center"/>
      <protection/>
    </xf>
    <xf numFmtId="11" fontId="0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11" fontId="0" fillId="0" borderId="31" xfId="0" applyNumberFormat="1" applyFont="1" applyFill="1" applyBorder="1" applyAlignment="1" applyProtection="1">
      <alignment horizontal="center" vertical="center"/>
      <protection/>
    </xf>
    <xf numFmtId="11" fontId="0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85" fontId="1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29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center" vertical="center"/>
      <protection/>
    </xf>
    <xf numFmtId="0" fontId="30" fillId="0" borderId="30" xfId="0" applyFont="1" applyFill="1" applyBorder="1" applyAlignment="1" applyProtection="1">
      <alignment horizontal="center"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0" fillId="0" borderId="34" xfId="0" applyFont="1" applyFill="1" applyBorder="1" applyAlignment="1" applyProtection="1">
      <alignment horizontal="center" vertical="center"/>
      <protection/>
    </xf>
    <xf numFmtId="0" fontId="30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32" fillId="0" borderId="48" xfId="0" applyFont="1" applyFill="1" applyBorder="1" applyAlignment="1" applyProtection="1">
      <alignment horizontal="center"/>
      <protection/>
    </xf>
    <xf numFmtId="0" fontId="32" fillId="0" borderId="4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56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  <color rgb="FFFF0000"/>
      </font>
      <border/>
    </dxf>
    <dxf>
      <font>
        <b/>
        <i val="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3</xdr:row>
      <xdr:rowOff>47625</xdr:rowOff>
    </xdr:from>
    <xdr:to>
      <xdr:col>12</xdr:col>
      <xdr:colOff>419100</xdr:colOff>
      <xdr:row>19</xdr:row>
      <xdr:rowOff>161925</xdr:rowOff>
    </xdr:to>
    <xdr:pic>
      <xdr:nvPicPr>
        <xdr:cNvPr id="1" name="Immagine 1" descr="armatur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00075"/>
          <a:ext cx="48577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20</xdr:row>
      <xdr:rowOff>76200</xdr:rowOff>
    </xdr:from>
    <xdr:to>
      <xdr:col>12</xdr:col>
      <xdr:colOff>428625</xdr:colOff>
      <xdr:row>43</xdr:row>
      <xdr:rowOff>9525</xdr:rowOff>
    </xdr:to>
    <xdr:pic>
      <xdr:nvPicPr>
        <xdr:cNvPr id="2" name="Immagine 2" descr="armature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667125"/>
          <a:ext cx="48482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0</xdr:row>
      <xdr:rowOff>38100</xdr:rowOff>
    </xdr:from>
    <xdr:to>
      <xdr:col>12</xdr:col>
      <xdr:colOff>390525</xdr:colOff>
      <xdr:row>3</xdr:row>
      <xdr:rowOff>38100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38100"/>
          <a:ext cx="2686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6">
      <selection activeCell="B16" sqref="B16"/>
    </sheetView>
  </sheetViews>
  <sheetFormatPr defaultColWidth="9.140625" defaultRowHeight="12.75"/>
  <cols>
    <col min="1" max="1" width="42.8515625" style="2" customWidth="1"/>
    <col min="2" max="2" width="11.140625" style="2" customWidth="1"/>
    <col min="3" max="3" width="9.00390625" style="2" customWidth="1"/>
    <col min="4" max="4" width="12.8515625" style="2" customWidth="1"/>
    <col min="5" max="5" width="13.7109375" style="2" customWidth="1"/>
    <col min="6" max="7" width="11.140625" style="2" customWidth="1"/>
    <col min="8" max="8" width="13.421875" style="2" customWidth="1"/>
    <col min="9" max="9" width="10.8515625" style="2" customWidth="1"/>
    <col min="10" max="10" width="13.421875" style="2" customWidth="1"/>
    <col min="11" max="11" width="17.8515625" style="2" customWidth="1"/>
    <col min="12" max="16" width="9.140625" style="2" customWidth="1"/>
    <col min="17" max="17" width="2.7109375" style="2" customWidth="1"/>
    <col min="18" max="16384" width="9.140625" style="2" customWidth="1"/>
  </cols>
  <sheetData>
    <row r="1" ht="12.75"/>
    <row r="2" spans="8:9" ht="13.5" thickBot="1">
      <c r="H2" s="39" t="s">
        <v>51</v>
      </c>
      <c r="I2" s="40" t="s">
        <v>52</v>
      </c>
    </row>
    <row r="3" spans="1:5" ht="17.25" customHeight="1">
      <c r="A3" s="120" t="s">
        <v>47</v>
      </c>
      <c r="B3" s="121"/>
      <c r="C3" s="121"/>
      <c r="D3" s="121"/>
      <c r="E3" s="122"/>
    </row>
    <row r="4" spans="1:5" ht="15" customHeight="1" thickBot="1">
      <c r="A4" s="123"/>
      <c r="B4" s="124"/>
      <c r="C4" s="124"/>
      <c r="D4" s="124"/>
      <c r="E4" s="125"/>
    </row>
    <row r="5" spans="1:11" ht="12.75" customHeight="1">
      <c r="A5" s="59" t="s">
        <v>29</v>
      </c>
      <c r="B5" s="97"/>
      <c r="C5" s="59" t="s">
        <v>8</v>
      </c>
      <c r="D5" s="109"/>
      <c r="E5" s="97"/>
      <c r="J5" s="130" t="s">
        <v>33</v>
      </c>
      <c r="K5" s="131"/>
    </row>
    <row r="6" spans="1:8" ht="12.75" customHeight="1" thickBot="1">
      <c r="A6" s="98"/>
      <c r="B6" s="99"/>
      <c r="C6" s="98"/>
      <c r="D6" s="110"/>
      <c r="E6" s="99"/>
      <c r="H6" s="2" t="s">
        <v>52</v>
      </c>
    </row>
    <row r="7" spans="1:11" ht="12.75">
      <c r="A7" s="3" t="s">
        <v>49</v>
      </c>
      <c r="B7" s="24">
        <v>300</v>
      </c>
      <c r="C7" s="113" t="s">
        <v>13</v>
      </c>
      <c r="D7" s="114"/>
      <c r="E7" s="115"/>
      <c r="H7" s="2" t="s">
        <v>53</v>
      </c>
      <c r="J7" s="5" t="s">
        <v>57</v>
      </c>
      <c r="K7" s="6">
        <f>$B$14*(3.14*$B$13^2/4)+$B$16*(3.14*$B$15^2/4)</f>
        <v>803.84</v>
      </c>
    </row>
    <row r="8" spans="1:11" ht="15.75">
      <c r="A8" s="4" t="s">
        <v>48</v>
      </c>
      <c r="B8" s="25">
        <v>500</v>
      </c>
      <c r="C8" s="111" t="s">
        <v>25</v>
      </c>
      <c r="D8" s="112"/>
      <c r="E8" s="37" t="s">
        <v>31</v>
      </c>
      <c r="J8" s="5" t="s">
        <v>35</v>
      </c>
      <c r="K8" s="6">
        <f>(0.18*$K$10*(100*$K$11*$E$9)^(1/3)/$E$11+0.15*$K$12)*$B$7*($B$8-$B$9)*10^-3</f>
        <v>72.01394017382125</v>
      </c>
    </row>
    <row r="9" spans="1:11" ht="12.75" customHeight="1" thickBot="1">
      <c r="A9" s="7" t="s">
        <v>7</v>
      </c>
      <c r="B9" s="26">
        <v>30</v>
      </c>
      <c r="C9" s="111" t="s">
        <v>9</v>
      </c>
      <c r="D9" s="112"/>
      <c r="E9" s="8">
        <f>IF($E$8="C20/25",20,IF($E$8="C25/30",25,28))</f>
        <v>25</v>
      </c>
      <c r="J9" s="5" t="s">
        <v>17</v>
      </c>
      <c r="K9" s="9">
        <f>0.035*$K$10^(3/2)*$E$9^0.5</f>
        <v>0.3716913643379218</v>
      </c>
    </row>
    <row r="10" spans="1:11" ht="12.75" customHeight="1">
      <c r="A10" s="59" t="s">
        <v>26</v>
      </c>
      <c r="B10" s="97"/>
      <c r="C10" s="111" t="s">
        <v>10</v>
      </c>
      <c r="D10" s="112"/>
      <c r="E10" s="8">
        <f>$E$9*0.85/$E$11</f>
        <v>14.166666666666666</v>
      </c>
      <c r="J10" s="5" t="s">
        <v>16</v>
      </c>
      <c r="K10" s="9">
        <f>IF(1+(200/(B8-B9))^0.5&lt;2,1+(200/(B8-B9))^0.5,2)</f>
        <v>1.6523280730534422</v>
      </c>
    </row>
    <row r="11" spans="1:11" ht="14.25" customHeight="1" thickBot="1">
      <c r="A11" s="98"/>
      <c r="B11" s="99"/>
      <c r="C11" s="138" t="s">
        <v>60</v>
      </c>
      <c r="D11" s="112"/>
      <c r="E11" s="38">
        <v>1.5</v>
      </c>
      <c r="J11" s="5" t="s">
        <v>36</v>
      </c>
      <c r="K11" s="9">
        <f>IF($K$7/($B$7*($B$8-$B$9))&lt;0.02,$K$7/($B$7*($B$8-$B$9)),0.02)</f>
        <v>0.0057009929078014185</v>
      </c>
    </row>
    <row r="12" spans="1:11" ht="16.5" thickBot="1">
      <c r="A12" s="132" t="s">
        <v>27</v>
      </c>
      <c r="B12" s="133"/>
      <c r="C12" s="10"/>
      <c r="D12" s="11"/>
      <c r="E12" s="12"/>
      <c r="J12" s="5" t="s">
        <v>37</v>
      </c>
      <c r="K12" s="9">
        <f>IF($E$20*1000/($B$8*$B$7)&lt;0.2*$E$10,($E$20*1000/($B$8*$B$7)),0.2*$E$10)</f>
        <v>0.2</v>
      </c>
    </row>
    <row r="13" spans="1:11" ht="15.75">
      <c r="A13" s="13" t="s">
        <v>0</v>
      </c>
      <c r="B13" s="27">
        <v>16</v>
      </c>
      <c r="C13" s="135" t="s">
        <v>14</v>
      </c>
      <c r="D13" s="136"/>
      <c r="E13" s="137"/>
      <c r="J13" s="5" t="s">
        <v>38</v>
      </c>
      <c r="K13" s="9">
        <f>IF($K$12&lt;0.25*$E$10,1+$K$12/$E$10,IF($K$12&lt;=0.5*$E$10,1.25,2.5*(1-$K$12/$E$10)))</f>
        <v>1.0141176470588236</v>
      </c>
    </row>
    <row r="14" spans="1:11" ht="12.75">
      <c r="A14" s="4" t="s">
        <v>1</v>
      </c>
      <c r="B14" s="23">
        <v>2</v>
      </c>
      <c r="C14" s="111" t="s">
        <v>12</v>
      </c>
      <c r="D14" s="112"/>
      <c r="E14" s="35">
        <v>450</v>
      </c>
      <c r="J14" s="5" t="s">
        <v>34</v>
      </c>
      <c r="K14" s="9">
        <f>0.5*$E$10</f>
        <v>7.083333333333333</v>
      </c>
    </row>
    <row r="15" spans="1:5" ht="12.75">
      <c r="A15" s="4" t="s">
        <v>2</v>
      </c>
      <c r="B15" s="25">
        <v>16</v>
      </c>
      <c r="C15" s="111" t="s">
        <v>11</v>
      </c>
      <c r="D15" s="112"/>
      <c r="E15" s="8">
        <f>E14/$E$16</f>
        <v>391.304347826087</v>
      </c>
    </row>
    <row r="16" spans="1:5" ht="16.5" thickBot="1">
      <c r="A16" s="14" t="s">
        <v>3</v>
      </c>
      <c r="B16" s="28">
        <v>2</v>
      </c>
      <c r="C16" s="138" t="s">
        <v>61</v>
      </c>
      <c r="D16" s="139"/>
      <c r="E16" s="36">
        <v>1.15</v>
      </c>
    </row>
    <row r="17" spans="1:2" ht="13.5" thickBot="1">
      <c r="A17" s="15"/>
      <c r="B17" s="16"/>
    </row>
    <row r="18" spans="1:10" ht="13.5" thickBot="1">
      <c r="A18" s="132" t="s">
        <v>28</v>
      </c>
      <c r="B18" s="134"/>
      <c r="C18" s="59" t="s">
        <v>15</v>
      </c>
      <c r="D18" s="109"/>
      <c r="E18" s="97"/>
      <c r="J18" s="2">
        <v>10</v>
      </c>
    </row>
    <row r="19" spans="1:11" ht="13.5" thickBot="1">
      <c r="A19" s="4" t="s">
        <v>50</v>
      </c>
      <c r="B19" s="25">
        <v>8</v>
      </c>
      <c r="C19" s="98"/>
      <c r="D19" s="110"/>
      <c r="E19" s="99"/>
      <c r="J19" s="2">
        <v>20</v>
      </c>
      <c r="K19" s="1" t="s">
        <v>30</v>
      </c>
    </row>
    <row r="20" spans="1:11" ht="15.75">
      <c r="A20" s="17" t="s">
        <v>45</v>
      </c>
      <c r="B20" s="25">
        <v>200</v>
      </c>
      <c r="C20" s="118" t="s">
        <v>42</v>
      </c>
      <c r="D20" s="119"/>
      <c r="E20" s="32">
        <v>30</v>
      </c>
      <c r="J20" s="2">
        <v>30</v>
      </c>
      <c r="K20" s="1" t="s">
        <v>31</v>
      </c>
    </row>
    <row r="21" spans="1:11" ht="16.5" customHeight="1">
      <c r="A21" s="4" t="s">
        <v>4</v>
      </c>
      <c r="B21" s="29">
        <v>2</v>
      </c>
      <c r="C21" s="128" t="s">
        <v>44</v>
      </c>
      <c r="D21" s="129"/>
      <c r="E21" s="33">
        <v>50</v>
      </c>
      <c r="J21" s="2">
        <v>40</v>
      </c>
      <c r="K21" s="1" t="s">
        <v>32</v>
      </c>
    </row>
    <row r="22" spans="1:10" ht="19.5">
      <c r="A22" s="4" t="s">
        <v>6</v>
      </c>
      <c r="B22" s="30">
        <v>90</v>
      </c>
      <c r="C22" s="116" t="s">
        <v>41</v>
      </c>
      <c r="D22" s="117"/>
      <c r="E22" s="34">
        <v>1.5</v>
      </c>
      <c r="J22" s="2">
        <v>50</v>
      </c>
    </row>
    <row r="23" spans="1:5" ht="16.5" thickBot="1">
      <c r="A23" s="14" t="s">
        <v>5</v>
      </c>
      <c r="B23" s="31">
        <v>45</v>
      </c>
      <c r="C23" s="126" t="s">
        <v>46</v>
      </c>
      <c r="D23" s="127"/>
      <c r="E23" s="18">
        <f>E21*E22</f>
        <v>75</v>
      </c>
    </row>
    <row r="24" spans="1:7" ht="13.5" thickBot="1">
      <c r="A24" s="19"/>
      <c r="B24" s="20"/>
      <c r="C24" s="20"/>
      <c r="D24" s="20"/>
      <c r="E24" s="21"/>
      <c r="G24" s="22"/>
    </row>
    <row r="25" spans="1:7" ht="12.75" customHeight="1">
      <c r="A25" s="103" t="s">
        <v>40</v>
      </c>
      <c r="B25" s="104"/>
      <c r="C25" s="104"/>
      <c r="D25" s="104"/>
      <c r="E25" s="105"/>
      <c r="G25" s="22"/>
    </row>
    <row r="26" spans="1:7" ht="18" customHeight="1" thickBot="1">
      <c r="A26" s="106"/>
      <c r="B26" s="107"/>
      <c r="C26" s="107"/>
      <c r="D26" s="107"/>
      <c r="E26" s="108"/>
      <c r="G26" s="22"/>
    </row>
    <row r="27" spans="1:7" ht="12.75">
      <c r="A27" s="100" t="s">
        <v>54</v>
      </c>
      <c r="B27" s="72" t="s">
        <v>20</v>
      </c>
      <c r="C27" s="73"/>
      <c r="D27" s="74"/>
      <c r="E27" s="102">
        <f>IF($K$8&gt;($K$9+0.15*$K$12)*$B$7*($B$8-$B$9)*10^-3,$K$8,($K$9+0.15*$K$12)*$B$7*($B$8-$B$9)*10^-3)</f>
        <v>72.01394017382125</v>
      </c>
      <c r="G27" s="22"/>
    </row>
    <row r="28" spans="1:7" ht="13.5" thickBot="1">
      <c r="A28" s="101"/>
      <c r="B28" s="75"/>
      <c r="C28" s="76"/>
      <c r="D28" s="74"/>
      <c r="E28" s="102"/>
      <c r="G28" s="22"/>
    </row>
    <row r="29" spans="1:5" ht="12.75">
      <c r="A29" s="65" t="s">
        <v>19</v>
      </c>
      <c r="B29" s="66"/>
      <c r="C29" s="66"/>
      <c r="D29" s="45" t="str">
        <f>IF(E27&lt;E23,"OCCORRE ARMATURA A TAGLIO","NON NECESSITA ARMATURA A TAGLIO")</f>
        <v>OCCORRE ARMATURA A TAGLIO</v>
      </c>
      <c r="E29" s="46"/>
    </row>
    <row r="30" spans="1:5" ht="16.5" customHeight="1" thickBot="1">
      <c r="A30" s="67"/>
      <c r="B30" s="68"/>
      <c r="C30" s="68"/>
      <c r="D30" s="47"/>
      <c r="E30" s="48"/>
    </row>
    <row r="31" spans="1:5" ht="16.5" thickBot="1">
      <c r="A31" s="42" t="s">
        <v>55</v>
      </c>
      <c r="B31" s="43"/>
      <c r="C31" s="43"/>
      <c r="D31" s="43"/>
      <c r="E31" s="44"/>
    </row>
    <row r="32" spans="1:5" ht="12.75" customHeight="1">
      <c r="A32" s="59" t="s">
        <v>39</v>
      </c>
      <c r="B32" s="77" t="s">
        <v>21</v>
      </c>
      <c r="C32" s="78"/>
      <c r="D32" s="79"/>
      <c r="E32" s="56">
        <f>0.9*($B$8-$B$9)*($B$21*(3.14*$B$19^2/4))/$B$20*$E$15*(1/(TAN(RADIANS(B22)))+1/(TAN(RADIANS(B23))))*SIN(RADIANS(B22))*10^-3</f>
        <v>83.15812173913044</v>
      </c>
    </row>
    <row r="33" spans="1:5" ht="12.75" customHeight="1">
      <c r="A33" s="60"/>
      <c r="B33" s="80"/>
      <c r="C33" s="81"/>
      <c r="D33" s="82"/>
      <c r="E33" s="61"/>
    </row>
    <row r="34" spans="1:5" ht="12.75" customHeight="1">
      <c r="A34" s="83" t="s">
        <v>22</v>
      </c>
      <c r="B34" s="84"/>
      <c r="C34" s="84"/>
      <c r="D34" s="84"/>
      <c r="E34" s="85"/>
    </row>
    <row r="35" spans="1:5" ht="12.75" customHeight="1">
      <c r="A35" s="86"/>
      <c r="B35" s="87"/>
      <c r="C35" s="87"/>
      <c r="D35" s="87"/>
      <c r="E35" s="88"/>
    </row>
    <row r="36" spans="1:5" ht="12.75">
      <c r="A36" s="62" t="s">
        <v>18</v>
      </c>
      <c r="B36" s="89" t="s">
        <v>24</v>
      </c>
      <c r="C36" s="90"/>
      <c r="D36" s="91"/>
      <c r="E36" s="63">
        <f>0.9*($B$8-$B$9)*$B$7*$K$13*$K$14*(1/(TAN(RADIANS($B$22)))+1/(TAN(RADIANS($B$23))))/(1+(1/TAN(RADIANS($B$23)))^2)*10^-3</f>
        <v>455.7825</v>
      </c>
    </row>
    <row r="37" spans="1:5" ht="13.5" thickBot="1">
      <c r="A37" s="60"/>
      <c r="B37" s="92"/>
      <c r="C37" s="93"/>
      <c r="D37" s="94"/>
      <c r="E37" s="64"/>
    </row>
    <row r="38" spans="1:5" ht="12.75">
      <c r="A38" s="83" t="s">
        <v>23</v>
      </c>
      <c r="B38" s="84"/>
      <c r="C38" s="84"/>
      <c r="D38" s="59" t="str">
        <f>IF($D$40&gt;$E$23,"SEZIONE VERIFICATA","SEZIONE NON VERIFICATA")</f>
        <v>SEZIONE VERIFICATA</v>
      </c>
      <c r="E38" s="97"/>
    </row>
    <row r="39" spans="1:5" ht="13.5" thickBot="1">
      <c r="A39" s="95"/>
      <c r="B39" s="96"/>
      <c r="C39" s="96"/>
      <c r="D39" s="98"/>
      <c r="E39" s="99"/>
    </row>
    <row r="40" spans="1:5" ht="12.75" customHeight="1">
      <c r="A40" s="49" t="s">
        <v>43</v>
      </c>
      <c r="B40" s="50"/>
      <c r="C40" s="51"/>
      <c r="D40" s="55">
        <f>MIN(E32,E36)</f>
        <v>83.15812173913044</v>
      </c>
      <c r="E40" s="56"/>
    </row>
    <row r="41" spans="1:5" ht="13.5" customHeight="1" thickBot="1">
      <c r="A41" s="52"/>
      <c r="B41" s="53"/>
      <c r="C41" s="54"/>
      <c r="D41" s="57"/>
      <c r="E41" s="58"/>
    </row>
    <row r="42" spans="1:6" ht="12.75">
      <c r="A42" s="69"/>
      <c r="B42" s="70"/>
      <c r="C42" s="70"/>
      <c r="D42" s="71"/>
      <c r="E42" s="71"/>
      <c r="F42" s="11"/>
    </row>
    <row r="43" ht="12.75"/>
  </sheetData>
  <sheetProtection password="CC79" sheet="1" objects="1" scenarios="1"/>
  <mergeCells count="41">
    <mergeCell ref="J5:K5"/>
    <mergeCell ref="A10:B11"/>
    <mergeCell ref="A12:B12"/>
    <mergeCell ref="A18:B18"/>
    <mergeCell ref="C13:E13"/>
    <mergeCell ref="C14:D14"/>
    <mergeCell ref="C18:E19"/>
    <mergeCell ref="C16:D16"/>
    <mergeCell ref="A3:E4"/>
    <mergeCell ref="A5:B6"/>
    <mergeCell ref="C23:D23"/>
    <mergeCell ref="C21:D21"/>
    <mergeCell ref="A25:E26"/>
    <mergeCell ref="C5:E6"/>
    <mergeCell ref="C8:D8"/>
    <mergeCell ref="C9:D9"/>
    <mergeCell ref="C10:D10"/>
    <mergeCell ref="C7:E7"/>
    <mergeCell ref="C11:D11"/>
    <mergeCell ref="C15:D15"/>
    <mergeCell ref="C22:D22"/>
    <mergeCell ref="C20:D20"/>
    <mergeCell ref="A42:C42"/>
    <mergeCell ref="D42:E42"/>
    <mergeCell ref="B27:D28"/>
    <mergeCell ref="B32:D33"/>
    <mergeCell ref="A34:E35"/>
    <mergeCell ref="B36:D37"/>
    <mergeCell ref="A38:C39"/>
    <mergeCell ref="D38:E39"/>
    <mergeCell ref="A27:A28"/>
    <mergeCell ref="E27:E28"/>
    <mergeCell ref="A31:E31"/>
    <mergeCell ref="D29:E30"/>
    <mergeCell ref="A40:C41"/>
    <mergeCell ref="D40:E41"/>
    <mergeCell ref="A32:A33"/>
    <mergeCell ref="E32:E33"/>
    <mergeCell ref="A36:A37"/>
    <mergeCell ref="E36:E37"/>
    <mergeCell ref="A29:C30"/>
  </mergeCells>
  <conditionalFormatting sqref="D38:E39">
    <cfRule type="expression" priority="1" dxfId="0" stopIfTrue="1">
      <formula>$D$40&lt;$E$23</formula>
    </cfRule>
  </conditionalFormatting>
  <conditionalFormatting sqref="B7:B9 E14 B13:B16 E8 B19:B23 E20:E22 E16 E11">
    <cfRule type="expression" priority="2" dxfId="1" stopIfTrue="1">
      <formula>$I$2="INPUT"</formula>
    </cfRule>
  </conditionalFormatting>
  <dataValidations count="3">
    <dataValidation type="list" allowBlank="1" showInputMessage="1" showErrorMessage="1" sqref="E8">
      <formula1>$K$19:$K$21</formula1>
    </dataValidation>
    <dataValidation type="list" allowBlank="1" showInputMessage="1" showErrorMessage="1" sqref="B9">
      <formula1>$J$18:$J$22</formula1>
    </dataValidation>
    <dataValidation type="list" allowBlank="1" showInputMessage="1" showErrorMessage="1" sqref="I2">
      <formula1>$H$6:$H$7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3.140625" style="0" customWidth="1"/>
    <col min="3" max="3" width="13.57421875" style="0" customWidth="1"/>
  </cols>
  <sheetData>
    <row r="2" ht="12.75">
      <c r="B2" t="s">
        <v>56</v>
      </c>
    </row>
    <row r="4" spans="2:3" ht="12.75">
      <c r="B4" s="41">
        <v>40450</v>
      </c>
      <c r="C4" t="s">
        <v>59</v>
      </c>
    </row>
    <row r="5" spans="2:3" ht="12.75">
      <c r="B5" s="41">
        <v>40445</v>
      </c>
      <c r="C5" t="s">
        <v>58</v>
      </c>
    </row>
    <row r="6" ht="12.75">
      <c r="B6" s="41"/>
    </row>
    <row r="7" ht="12.75">
      <c r="B7" s="4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Attilio</dc:creator>
  <cp:keywords/>
  <dc:description/>
  <cp:lastModifiedBy>Win</cp:lastModifiedBy>
  <dcterms:created xsi:type="dcterms:W3CDTF">2009-10-02T09:46:36Z</dcterms:created>
  <dcterms:modified xsi:type="dcterms:W3CDTF">2010-09-29T20:46:21Z</dcterms:modified>
  <cp:category/>
  <cp:version/>
  <cp:contentType/>
  <cp:contentStatus/>
</cp:coreProperties>
</file>