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2"/>
  </bookViews>
  <sheets>
    <sheet name="Carico eq solai" sheetId="1" r:id="rId1"/>
    <sheet name="Carico eq travi Qlin" sheetId="2" r:id="rId2"/>
    <sheet name="Carico eq travi Qsup" sheetId="3" r:id="rId3"/>
    <sheet name="misure carico (pc) " sheetId="4" r:id="rId4"/>
    <sheet name="misure carico" sheetId="5" r:id="rId5"/>
  </sheets>
  <definedNames>
    <definedName name="_xlnm.Print_Area" localSheetId="0">'Carico eq solai'!$A$1:$G$141</definedName>
    <definedName name="_xlnm.Print_Area" localSheetId="4">'misure carico'!$A$1:$J$43</definedName>
    <definedName name="_xlnm.Print_Area" localSheetId="3">'misure carico (pc) '!$A$2:$T$44</definedName>
  </definedNames>
  <calcPr fullCalcOnLoad="1"/>
</workbook>
</file>

<file path=xl/comments1.xml><?xml version="1.0" encoding="utf-8"?>
<comments xmlns="http://schemas.openxmlformats.org/spreadsheetml/2006/main">
  <authors>
    <author>P4</author>
  </authors>
  <commentList>
    <comment ref="C142" authorId="0">
      <text>
        <r>
          <rPr>
            <b/>
            <sz val="8"/>
            <rFont val="Tahoma"/>
            <family val="0"/>
          </rPr>
          <t>Nota:</t>
        </r>
        <r>
          <rPr>
            <sz val="8"/>
            <rFont val="Tahoma"/>
            <family val="0"/>
          </rPr>
          <t xml:space="preserve">
 Alla freccia della trave appoggiata si sottraggono le controfrecce dovute ai momenti di vincolo:
M vincolo = %vincolo * M incastro
la freccia massima dovuta al momento di incastro perfetto  di una trave doppiamente incastrata caricata in un tratto centrale, applicato ad una trave semplicemente appoggiata senza carichi, è:
fmax = [q*2a*L*(L^2 -(2a)^2/3)] / ( 72 * radq(3) * E *J]
la freccia nella mezzeria della trave è:
fmez =0,974*fmax
</t>
        </r>
      </text>
    </comment>
  </commentList>
</comments>
</file>

<file path=xl/comments4.xml><?xml version="1.0" encoding="utf-8"?>
<comments xmlns="http://schemas.openxmlformats.org/spreadsheetml/2006/main">
  <authors>
    <author>P4</author>
  </authors>
  <commentList>
    <comment ref="K11" authorId="0">
      <text>
        <r>
          <rPr>
            <b/>
            <sz val="8"/>
            <rFont val="Tahoma"/>
            <family val="0"/>
          </rPr>
          <t>Nota:</t>
        </r>
        <r>
          <rPr>
            <sz val="8"/>
            <rFont val="Tahoma"/>
            <family val="0"/>
          </rPr>
          <t xml:space="preserve">
per il calcolo devono essere inseriti i  dati relativi ai punti  1 , 2  e 3.
Se viene letto solo il punto 2, ripetere gli stessi dati nella colonna del punto 3.</t>
        </r>
      </text>
    </comment>
    <comment ref="L11" authorId="0">
      <text>
        <r>
          <rPr>
            <b/>
            <sz val="8"/>
            <rFont val="Tahoma"/>
            <family val="0"/>
          </rPr>
          <t>Nota:</t>
        </r>
        <r>
          <rPr>
            <sz val="8"/>
            <rFont val="Tahoma"/>
            <family val="0"/>
          </rPr>
          <t xml:space="preserve">
per il calcolo devono essere inseriti i  dati relativi ai punti  1 , 4  e 5.
Se viene letto solo il punto 4, ripetere gli stessi dati nella colonna del punto 5.</t>
        </r>
      </text>
    </comment>
    <comment ref="J6" authorId="0">
      <text>
        <r>
          <rPr>
            <b/>
            <sz val="8"/>
            <rFont val="Tahoma"/>
            <family val="0"/>
          </rPr>
          <t>Nota:</t>
        </r>
        <r>
          <rPr>
            <sz val="8"/>
            <rFont val="Tahoma"/>
            <family val="0"/>
          </rPr>
          <t xml:space="preserve">
Non superare  il carico massimo più del 30%</t>
        </r>
      </text>
    </comment>
    <comment ref="F11" authorId="0">
      <text>
        <r>
          <rPr>
            <b/>
            <sz val="8"/>
            <rFont val="Tahoma"/>
            <family val="0"/>
          </rPr>
          <t>Nota:</t>
        </r>
        <r>
          <rPr>
            <sz val="8"/>
            <rFont val="Tahoma"/>
            <family val="0"/>
          </rPr>
          <t xml:space="preserve">
Il punto 1  è relativo alla mezzeria  (vedi figura)</t>
        </r>
      </text>
    </comment>
    <comment ref="D11" authorId="0">
      <text>
        <r>
          <rPr>
            <b/>
            <sz val="8"/>
            <rFont val="Tahoma"/>
            <family val="0"/>
          </rPr>
          <t>Nota:</t>
        </r>
        <r>
          <rPr>
            <sz val="8"/>
            <rFont val="Tahoma"/>
            <family val="0"/>
          </rPr>
          <t xml:space="preserve">
Freccia teorica nel punto 1 (mezzeria)</t>
        </r>
      </text>
    </comment>
  </commentList>
</comments>
</file>

<file path=xl/sharedStrings.xml><?xml version="1.0" encoding="utf-8"?>
<sst xmlns="http://schemas.openxmlformats.org/spreadsheetml/2006/main" count="442" uniqueCount="211">
  <si>
    <t>Luce del solaio:</t>
  </si>
  <si>
    <t>L =</t>
  </si>
  <si>
    <t>Larghezza del solaio</t>
  </si>
  <si>
    <t>B =</t>
  </si>
  <si>
    <t>Lungh. Area di carico</t>
  </si>
  <si>
    <t>2a=</t>
  </si>
  <si>
    <t>Largh. Area di carico</t>
  </si>
  <si>
    <t>2b=</t>
  </si>
  <si>
    <t>qt =</t>
  </si>
  <si>
    <t>Coefficiente maggiorativo per riduzione 2a: Cx</t>
  </si>
  <si>
    <t>Cx =</t>
  </si>
  <si>
    <t>m</t>
  </si>
  <si>
    <t xml:space="preserve"> a=</t>
  </si>
  <si>
    <t xml:space="preserve"> b=</t>
  </si>
  <si>
    <t xml:space="preserve">  - trave appoggiata:</t>
  </si>
  <si>
    <t xml:space="preserve">  - trave incastrata:</t>
  </si>
  <si>
    <t>Coefficiente maggiorativo per riduzione 2b: Cy</t>
  </si>
  <si>
    <t>Mom.inerzia travetti</t>
  </si>
  <si>
    <t>Jx=</t>
  </si>
  <si>
    <t>Jy=</t>
  </si>
  <si>
    <t>Interasse travetti</t>
  </si>
  <si>
    <t>Altezza travetti</t>
  </si>
  <si>
    <t>Base travetti</t>
  </si>
  <si>
    <t>Spessore soletta</t>
  </si>
  <si>
    <t>i =</t>
  </si>
  <si>
    <t>h=</t>
  </si>
  <si>
    <t>bo=</t>
  </si>
  <si>
    <t>so=</t>
  </si>
  <si>
    <t>Cy =</t>
  </si>
  <si>
    <t>Mom.inerzia solettai</t>
  </si>
  <si>
    <t>(0=calcolo automatico)</t>
  </si>
  <si>
    <t>(si ipotizza una larghezza pari all'interasse dei travetti)</t>
  </si>
  <si>
    <t>Classe calcestruzzo:</t>
  </si>
  <si>
    <t>Rck</t>
  </si>
  <si>
    <t>(20,25,30 ecc.)</t>
  </si>
  <si>
    <t>Mod. elastico cls</t>
  </si>
  <si>
    <t>E cls=</t>
  </si>
  <si>
    <t>alfa=</t>
  </si>
  <si>
    <t>Baricentro</t>
  </si>
  <si>
    <t>Area</t>
  </si>
  <si>
    <t xml:space="preserve">  - bordi appoggiati:</t>
  </si>
  <si>
    <t xml:space="preserve">  - bordi incastrati:</t>
  </si>
  <si>
    <t>Carico permanente</t>
  </si>
  <si>
    <t>qp =</t>
  </si>
  <si>
    <t>Carico variabile</t>
  </si>
  <si>
    <t>qv =</t>
  </si>
  <si>
    <t xml:space="preserve">Carico teorico mancante </t>
  </si>
  <si>
    <t>( sono esclusi i carichi già applicati al solaio: peso proprio, massetti, pavimentazioni ecc.):</t>
  </si>
  <si>
    <t>Carico sull'area di carico</t>
  </si>
  <si>
    <t>Coefficiente per riduz. 2a:</t>
  </si>
  <si>
    <t>Coefficiente per riduz. 2b</t>
  </si>
  <si>
    <t>h =</t>
  </si>
  <si>
    <t>Altezza acqua in serbatoio:</t>
  </si>
  <si>
    <t>peso blocco o sacco usato:</t>
  </si>
  <si>
    <t>p1=</t>
  </si>
  <si>
    <t>KN</t>
  </si>
  <si>
    <t>n°=</t>
  </si>
  <si>
    <t>n1=</t>
  </si>
  <si>
    <t>CALCOLO DEI COEFFICIENTI TEORICI:</t>
  </si>
  <si>
    <t>CALCOLO DEI COEFFICIENTI SPERIMENTALMENTE:</t>
  </si>
  <si>
    <t xml:space="preserve"> - freccia in mezzeria :</t>
  </si>
  <si>
    <t xml:space="preserve"> - freccia a distanza 2b :</t>
  </si>
  <si>
    <t>f1 =</t>
  </si>
  <si>
    <t>f2 =</t>
  </si>
  <si>
    <t>mm</t>
  </si>
  <si>
    <t>Coefficiente per riduz. 2a</t>
  </si>
  <si>
    <t>Cy=</t>
  </si>
  <si>
    <t>CALCOLO DEL CARICO DI PROVA SULL'AREA (2a x 2b)</t>
  </si>
  <si>
    <t>SOLAIO A TRAVETTI MONODIREZIONALI:</t>
  </si>
  <si>
    <t>COLLAUDO STATICO : PROVA DI CARICO</t>
  </si>
  <si>
    <t>CALCOLO DELLA FRECCIA TEORICA:</t>
  </si>
  <si>
    <t>Calcolo della freccia teorica:</t>
  </si>
  <si>
    <t>fa =</t>
  </si>
  <si>
    <t>fi =</t>
  </si>
  <si>
    <t>Carico su area di prova:</t>
  </si>
  <si>
    <t>KN/m²</t>
  </si>
  <si>
    <t>N/mm²</t>
  </si>
  <si>
    <r>
      <t>m</t>
    </r>
    <r>
      <rPr>
        <vertAlign val="superscript"/>
        <sz val="10"/>
        <rFont val="Arial"/>
        <family val="2"/>
      </rPr>
      <t>4</t>
    </r>
  </si>
  <si>
    <t>cm</t>
  </si>
  <si>
    <t>Lunghezza tratto caricato:</t>
  </si>
  <si>
    <t>daN/m²</t>
  </si>
  <si>
    <t>Carico su un travetto:</t>
  </si>
  <si>
    <t>q</t>
  </si>
  <si>
    <t>daN/m</t>
  </si>
  <si>
    <t>daN/cm²</t>
  </si>
  <si>
    <r>
      <t>cm</t>
    </r>
    <r>
      <rPr>
        <vertAlign val="superscript"/>
        <sz val="10"/>
        <rFont val="Arial"/>
        <family val="2"/>
      </rPr>
      <t>4</t>
    </r>
  </si>
  <si>
    <t>Prova di carico</t>
  </si>
  <si>
    <t>punto 1</t>
  </si>
  <si>
    <t>punto 2</t>
  </si>
  <si>
    <t>punto 3</t>
  </si>
  <si>
    <t>punto 4</t>
  </si>
  <si>
    <t>punto 5</t>
  </si>
  <si>
    <t>punto 6</t>
  </si>
  <si>
    <t>Spostamenti (mm)</t>
  </si>
  <si>
    <t>sacchi o blocchi</t>
  </si>
  <si>
    <t xml:space="preserve">Carico </t>
  </si>
  <si>
    <t>carico (daN/m²)</t>
  </si>
  <si>
    <t>Lungh. area caricata</t>
  </si>
  <si>
    <t>Largh. area caricata</t>
  </si>
  <si>
    <t>Rferimento:</t>
  </si>
  <si>
    <t>Operazione di scarico (attendere almeno 30 minuti tra la fase di carico e di scarico).</t>
  </si>
  <si>
    <t>teorico</t>
  </si>
  <si>
    <t>larghezza solaio (m)</t>
  </si>
  <si>
    <t>luce solaio         (m)</t>
  </si>
  <si>
    <t>Carico max (daN/m²)</t>
  </si>
  <si>
    <t>Freccia teorica max (mm)</t>
  </si>
  <si>
    <t>%Scostam.</t>
  </si>
  <si>
    <t>data:</t>
  </si>
  <si>
    <t xml:space="preserve">ora inizio </t>
  </si>
  <si>
    <t>ora fine</t>
  </si>
  <si>
    <r>
      <t xml:space="preserve">Operazione di </t>
    </r>
    <r>
      <rPr>
        <b/>
        <sz val="10"/>
        <rFont val="Arial"/>
        <family val="2"/>
      </rPr>
      <t>scarico</t>
    </r>
    <r>
      <rPr>
        <sz val="10"/>
        <rFont val="Arial"/>
        <family val="0"/>
      </rPr>
      <t xml:space="preserve"> (attendere almeno 30 minuti tra la fase di carico e di scarico).</t>
    </r>
  </si>
  <si>
    <t>Lombardo-Mortellaro</t>
  </si>
  <si>
    <t>strati</t>
  </si>
  <si>
    <t>N°strati di blocchi/sacchi:</t>
  </si>
  <si>
    <t>ns=</t>
  </si>
  <si>
    <t>n°t=</t>
  </si>
  <si>
    <t>N° totali di blocchi/sacchi:</t>
  </si>
  <si>
    <t>sacchi/blocchi</t>
  </si>
  <si>
    <t>Incremento di carico %</t>
  </si>
  <si>
    <t>dq=</t>
  </si>
  <si>
    <t>&lt;30%</t>
  </si>
  <si>
    <t>n°/m²/strato</t>
  </si>
  <si>
    <t>peso di un sacco(daN)=</t>
  </si>
  <si>
    <t>N° Totali sacchi/bloc.=</t>
  </si>
  <si>
    <t>N° strati di sacchi</t>
  </si>
  <si>
    <t>Cx</t>
  </si>
  <si>
    <t>Cy</t>
  </si>
  <si>
    <t>Coef. Moltipl.</t>
  </si>
  <si>
    <t>Cx = (f1+f2+f3) / f1</t>
  </si>
  <si>
    <t>N° blocchi o sacchi /m²/str.:</t>
  </si>
  <si>
    <t>Carico totale area caricata</t>
  </si>
  <si>
    <t>qa =</t>
  </si>
  <si>
    <t>m²</t>
  </si>
  <si>
    <t>Area  superficie caricata:</t>
  </si>
  <si>
    <t>2a*2b =</t>
  </si>
  <si>
    <t xml:space="preserve">  - trave semincastrata:</t>
  </si>
  <si>
    <t>% incastro a sinistra</t>
  </si>
  <si>
    <t>% incastro a destra</t>
  </si>
  <si>
    <t>(0%=cern.  100%=incastro)</t>
  </si>
  <si>
    <t>CONVERSIONE TRA CARICO A ZONE E CARICO RIPARTITO IN UNA TRAVE:</t>
  </si>
  <si>
    <t>Luce della trave:</t>
  </si>
  <si>
    <t>b=</t>
  </si>
  <si>
    <t>Carico uniformemete distribuito</t>
  </si>
  <si>
    <t>Q =</t>
  </si>
  <si>
    <t>kN/m</t>
  </si>
  <si>
    <t>Risultante:</t>
  </si>
  <si>
    <t>kN</t>
  </si>
  <si>
    <t>Carico equivalente sul tratto caricato:</t>
  </si>
  <si>
    <t>Carico  equiv.  per freccia max:</t>
  </si>
  <si>
    <t>Carico  equiv. per Momento max:</t>
  </si>
  <si>
    <t>CALCOLO DEL CARICO UNIFORMEMENTE DISTRIBUITO</t>
  </si>
  <si>
    <t>q =</t>
  </si>
  <si>
    <t>Carico equivalente uniformemente distribuito:</t>
  </si>
  <si>
    <t>intermedio=</t>
  </si>
  <si>
    <t>Ed. Flaccovio</t>
  </si>
  <si>
    <t>(non viene usato!!!)</t>
  </si>
  <si>
    <t>freccia misurata in mezzeria</t>
  </si>
  <si>
    <t xml:space="preserve"> - freccia a distanza 2a :</t>
  </si>
  <si>
    <t>N° di strati di blocchi</t>
  </si>
  <si>
    <t>N° di blocchi teorico  da usare</t>
  </si>
  <si>
    <t>Numero di blocchi usati per m²  in uno strato</t>
  </si>
  <si>
    <t>f3 =</t>
  </si>
  <si>
    <t>f4 =</t>
  </si>
  <si>
    <t>f5 =</t>
  </si>
  <si>
    <t>freccia misurata ad una distanza 2b dalla mezzeria a destra</t>
  </si>
  <si>
    <t>freccia misurata ad una distanza 2b dalla mezzeria a sinistra</t>
  </si>
  <si>
    <t>freccia misurata ad una distanza 2a dalla mezzeria a destra</t>
  </si>
  <si>
    <t>freccia misurata ad una distanza 2a dalla mezzeria a sinistra</t>
  </si>
  <si>
    <t>Cy = (f1+f4+f5) / f1</t>
  </si>
  <si>
    <t>Esempio pagg. 72-75</t>
  </si>
  <si>
    <t>Largh. area influenza della trave</t>
  </si>
  <si>
    <t>Lunghezza area di carico</t>
  </si>
  <si>
    <t>Larghezza area di carico</t>
  </si>
  <si>
    <t>a=</t>
  </si>
  <si>
    <t>kN/m²</t>
  </si>
  <si>
    <t>CALCOLO DEL CARICO DI PROVA SUL TRATTO (a)</t>
  </si>
  <si>
    <t>Carico sul tratto caricato (a)</t>
  </si>
  <si>
    <t>a =</t>
  </si>
  <si>
    <t>Q l =</t>
  </si>
  <si>
    <t>Q s =</t>
  </si>
  <si>
    <t>q s =</t>
  </si>
  <si>
    <t>q l =</t>
  </si>
  <si>
    <t>q s (f) =</t>
  </si>
  <si>
    <t>q l (f) =</t>
  </si>
  <si>
    <t>Q l (f) =</t>
  </si>
  <si>
    <t>RQ (f) =</t>
  </si>
  <si>
    <t>q l (m) =</t>
  </si>
  <si>
    <t>RQ (m) =</t>
  </si>
  <si>
    <t>Q (m) =</t>
  </si>
  <si>
    <t>RQ  =</t>
  </si>
  <si>
    <t>Rq (m) =</t>
  </si>
  <si>
    <t>RQ =</t>
  </si>
  <si>
    <t>q s (m) =</t>
  </si>
  <si>
    <t>Q s (f) =</t>
  </si>
  <si>
    <t>Q l (m) =</t>
  </si>
  <si>
    <t>Q s (m) =</t>
  </si>
  <si>
    <t>q l, Q l =</t>
  </si>
  <si>
    <t>q s, Q s =</t>
  </si>
  <si>
    <t>Carichi lineari</t>
  </si>
  <si>
    <t>Carichi di superficie</t>
  </si>
  <si>
    <t>B  =</t>
  </si>
  <si>
    <t>q ,  Q   :</t>
  </si>
  <si>
    <t>Q m =</t>
  </si>
  <si>
    <t>Q f =</t>
  </si>
  <si>
    <t>RQ f =</t>
  </si>
  <si>
    <t>RQ m =</t>
  </si>
  <si>
    <t>q f =</t>
  </si>
  <si>
    <t>Rq f =</t>
  </si>
  <si>
    <t>q m =</t>
  </si>
  <si>
    <t>Rq m =</t>
  </si>
  <si>
    <t>Rq (f) =</t>
  </si>
</sst>
</file>

<file path=xl/styles.xml><?xml version="1.0" encoding="utf-8"?>
<styleSheet xmlns="http://schemas.openxmlformats.org/spreadsheetml/2006/main">
  <numFmts count="4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0.0000E+00"/>
    <numFmt numFmtId="191" formatCode="0.000E+00"/>
    <numFmt numFmtId="192" formatCode="0.0000"/>
    <numFmt numFmtId="193" formatCode="0.000"/>
    <numFmt numFmtId="194" formatCode="0.0%"/>
    <numFmt numFmtId="195" formatCode="0.0"/>
    <numFmt numFmtId="196" formatCode="\-&quot;0,0%&quot;;\+&quot;0,0%&quot;"/>
    <numFmt numFmtId="197" formatCode="\-&quot;###,%&quot;;\+&quot;###,%&quot;"/>
    <numFmt numFmtId="198" formatCode="\-###.%;\+###.%"/>
    <numFmt numFmtId="199" formatCode="\+###.%;\-###.%"/>
    <numFmt numFmtId="200" formatCode="&quot;Rbk&quot;0"/>
    <numFmt numFmtId="201" formatCode="&quot;FeB&quot;0&quot;k&quot;"/>
    <numFmt numFmtId="202" formatCode="&quot; fi &quot;0"/>
    <numFmt numFmtId="203" formatCode="&quot;n. fi &quot;0"/>
  </numFmts>
  <fonts count="50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vertAlign val="superscript"/>
      <sz val="10"/>
      <name val="Arial"/>
      <family val="2"/>
    </font>
    <font>
      <sz val="14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0.25"/>
      <color indexed="8"/>
      <name val="Arial"/>
      <family val="0"/>
    </font>
    <font>
      <sz val="9.4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191" fontId="0" fillId="0" borderId="0" xfId="0" applyNumberFormat="1" applyBorder="1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192" fontId="1" fillId="0" borderId="0" xfId="0" applyNumberFormat="1" applyFont="1" applyAlignment="1">
      <alignment/>
    </xf>
    <xf numFmtId="19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93" fontId="0" fillId="0" borderId="0" xfId="0" applyNumberFormat="1" applyAlignment="1">
      <alignment/>
    </xf>
    <xf numFmtId="0" fontId="7" fillId="0" borderId="0" xfId="0" applyFont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5" fillId="0" borderId="14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0" fillId="0" borderId="2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194" fontId="0" fillId="0" borderId="10" xfId="0" applyNumberFormat="1" applyBorder="1" applyAlignment="1">
      <alignment horizontal="center"/>
    </xf>
    <xf numFmtId="194" fontId="0" fillId="0" borderId="15" xfId="0" applyNumberFormat="1" applyBorder="1" applyAlignment="1">
      <alignment horizontal="center"/>
    </xf>
    <xf numFmtId="194" fontId="0" fillId="0" borderId="26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0" fontId="5" fillId="0" borderId="27" xfId="0" applyFont="1" applyBorder="1" applyAlignment="1">
      <alignment horizontal="center" wrapText="1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0" fillId="0" borderId="30" xfId="0" applyBorder="1" applyAlignment="1">
      <alignment/>
    </xf>
    <xf numFmtId="0" fontId="7" fillId="0" borderId="17" xfId="0" applyFont="1" applyBorder="1" applyAlignment="1">
      <alignment/>
    </xf>
    <xf numFmtId="0" fontId="0" fillId="0" borderId="31" xfId="0" applyBorder="1" applyAlignment="1">
      <alignment/>
    </xf>
    <xf numFmtId="0" fontId="7" fillId="0" borderId="18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32" xfId="0" applyFont="1" applyBorder="1" applyAlignment="1">
      <alignment horizontal="center"/>
    </xf>
    <xf numFmtId="195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0" fontId="0" fillId="0" borderId="33" xfId="0" applyBorder="1" applyAlignment="1">
      <alignment/>
    </xf>
    <xf numFmtId="0" fontId="7" fillId="0" borderId="34" xfId="0" applyFont="1" applyBorder="1" applyAlignment="1">
      <alignment/>
    </xf>
    <xf numFmtId="0" fontId="0" fillId="0" borderId="32" xfId="0" applyBorder="1" applyAlignment="1">
      <alignment/>
    </xf>
    <xf numFmtId="0" fontId="0" fillId="0" borderId="28" xfId="0" applyBorder="1" applyAlignment="1">
      <alignment/>
    </xf>
    <xf numFmtId="194" fontId="0" fillId="0" borderId="26" xfId="0" applyNumberFormat="1" applyBorder="1" applyAlignment="1" applyProtection="1">
      <alignment horizontal="center"/>
      <protection/>
    </xf>
    <xf numFmtId="194" fontId="0" fillId="0" borderId="10" xfId="0" applyNumberFormat="1" applyBorder="1" applyAlignment="1" applyProtection="1">
      <alignment horizontal="center"/>
      <protection/>
    </xf>
    <xf numFmtId="194" fontId="0" fillId="0" borderId="15" xfId="0" applyNumberFormat="1" applyBorder="1" applyAlignment="1" applyProtection="1">
      <alignment horizontal="center"/>
      <protection/>
    </xf>
    <xf numFmtId="0" fontId="0" fillId="33" borderId="11" xfId="0" applyFill="1" applyBorder="1" applyAlignment="1" applyProtection="1">
      <alignment horizontal="center"/>
      <protection locked="0"/>
    </xf>
    <xf numFmtId="0" fontId="0" fillId="33" borderId="12" xfId="0" applyFill="1" applyBorder="1" applyAlignment="1" applyProtection="1">
      <alignment horizontal="center"/>
      <protection locked="0"/>
    </xf>
    <xf numFmtId="0" fontId="0" fillId="33" borderId="14" xfId="0" applyFill="1" applyBorder="1" applyAlignment="1" applyProtection="1">
      <alignment horizontal="center"/>
      <protection locked="0"/>
    </xf>
    <xf numFmtId="0" fontId="0" fillId="33" borderId="25" xfId="0" applyFill="1" applyBorder="1" applyAlignment="1" applyProtection="1">
      <alignment horizontal="center"/>
      <protection locked="0"/>
    </xf>
    <xf numFmtId="0" fontId="0" fillId="33" borderId="26" xfId="0" applyFill="1" applyBorder="1" applyAlignment="1" applyProtection="1">
      <alignment horizontal="center"/>
      <protection locked="0"/>
    </xf>
    <xf numFmtId="0" fontId="0" fillId="33" borderId="13" xfId="0" applyFill="1" applyBorder="1" applyAlignment="1" applyProtection="1">
      <alignment horizontal="center"/>
      <protection locked="0"/>
    </xf>
    <xf numFmtId="0" fontId="0" fillId="33" borderId="10" xfId="0" applyFill="1" applyBorder="1" applyAlignment="1" applyProtection="1">
      <alignment horizontal="center"/>
      <protection locked="0"/>
    </xf>
    <xf numFmtId="0" fontId="0" fillId="33" borderId="16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0" fillId="33" borderId="35" xfId="0" applyFill="1" applyBorder="1" applyAlignment="1" applyProtection="1">
      <alignment horizontal="center"/>
      <protection locked="0"/>
    </xf>
    <xf numFmtId="1" fontId="0" fillId="0" borderId="25" xfId="0" applyNumberFormat="1" applyBorder="1" applyAlignment="1" applyProtection="1">
      <alignment horizontal="center"/>
      <protection/>
    </xf>
    <xf numFmtId="1" fontId="0" fillId="0" borderId="13" xfId="0" applyNumberFormat="1" applyBorder="1" applyAlignment="1" applyProtection="1">
      <alignment horizontal="center"/>
      <protection/>
    </xf>
    <xf numFmtId="1" fontId="0" fillId="0" borderId="16" xfId="0" applyNumberFormat="1" applyBorder="1" applyAlignment="1" applyProtection="1">
      <alignment horizontal="center"/>
      <protection/>
    </xf>
    <xf numFmtId="0" fontId="0" fillId="33" borderId="29" xfId="0" applyFill="1" applyBorder="1" applyAlignment="1" applyProtection="1">
      <alignment horizontal="center"/>
      <protection locked="0"/>
    </xf>
    <xf numFmtId="2" fontId="0" fillId="0" borderId="11" xfId="0" applyNumberFormat="1" applyBorder="1" applyAlignment="1" applyProtection="1">
      <alignment horizontal="center"/>
      <protection/>
    </xf>
    <xf numFmtId="2" fontId="0" fillId="0" borderId="12" xfId="0" applyNumberFormat="1" applyBorder="1" applyAlignment="1" applyProtection="1">
      <alignment horizontal="center"/>
      <protection/>
    </xf>
    <xf numFmtId="2" fontId="0" fillId="0" borderId="14" xfId="0" applyNumberFormat="1" applyBorder="1" applyAlignment="1" applyProtection="1">
      <alignment horizontal="center"/>
      <protection/>
    </xf>
    <xf numFmtId="2" fontId="0" fillId="33" borderId="26" xfId="0" applyNumberFormat="1" applyFill="1" applyBorder="1" applyAlignment="1" applyProtection="1">
      <alignment horizontal="center"/>
      <protection locked="0"/>
    </xf>
    <xf numFmtId="2" fontId="0" fillId="33" borderId="36" xfId="0" applyNumberFormat="1" applyFill="1" applyBorder="1" applyAlignment="1" applyProtection="1">
      <alignment horizontal="center"/>
      <protection locked="0"/>
    </xf>
    <xf numFmtId="2" fontId="0" fillId="33" borderId="15" xfId="0" applyNumberFormat="1" applyFill="1" applyBorder="1" applyAlignment="1" applyProtection="1">
      <alignment horizontal="center"/>
      <protection locked="0"/>
    </xf>
    <xf numFmtId="2" fontId="0" fillId="33" borderId="16" xfId="0" applyNumberFormat="1" applyFill="1" applyBorder="1" applyAlignment="1" applyProtection="1">
      <alignment horizontal="center"/>
      <protection locked="0"/>
    </xf>
    <xf numFmtId="2" fontId="0" fillId="0" borderId="13" xfId="0" applyNumberFormat="1" applyBorder="1" applyAlignment="1" applyProtection="1">
      <alignment horizontal="center"/>
      <protection/>
    </xf>
    <xf numFmtId="2" fontId="0" fillId="0" borderId="16" xfId="0" applyNumberFormat="1" applyBorder="1" applyAlignment="1" applyProtection="1">
      <alignment horizontal="center"/>
      <protection/>
    </xf>
    <xf numFmtId="0" fontId="0" fillId="33" borderId="19" xfId="0" applyFill="1" applyBorder="1" applyAlignment="1" applyProtection="1">
      <alignment horizontal="center"/>
      <protection locked="0"/>
    </xf>
    <xf numFmtId="2" fontId="0" fillId="33" borderId="21" xfId="0" applyNumberFormat="1" applyFill="1" applyBorder="1" applyAlignment="1" applyProtection="1">
      <alignment horizontal="center"/>
      <protection locked="0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2" fontId="0" fillId="33" borderId="14" xfId="0" applyNumberFormat="1" applyFill="1" applyBorder="1" applyAlignment="1" applyProtection="1">
      <alignment horizontal="center"/>
      <protection locked="0"/>
    </xf>
    <xf numFmtId="0" fontId="3" fillId="34" borderId="0" xfId="0" applyFont="1" applyFill="1" applyAlignment="1">
      <alignment/>
    </xf>
    <xf numFmtId="0" fontId="0" fillId="34" borderId="0" xfId="0" applyFill="1" applyAlignment="1">
      <alignment/>
    </xf>
    <xf numFmtId="199" fontId="0" fillId="0" borderId="0" xfId="0" applyNumberFormat="1" applyAlignment="1">
      <alignment/>
    </xf>
    <xf numFmtId="0" fontId="0" fillId="33" borderId="17" xfId="0" applyFill="1" applyBorder="1" applyAlignment="1" applyProtection="1">
      <alignment horizontal="center"/>
      <protection locked="0"/>
    </xf>
    <xf numFmtId="0" fontId="0" fillId="33" borderId="37" xfId="0" applyFill="1" applyBorder="1" applyAlignment="1" applyProtection="1">
      <alignment horizontal="center"/>
      <protection locked="0"/>
    </xf>
    <xf numFmtId="0" fontId="0" fillId="33" borderId="18" xfId="0" applyFill="1" applyBorder="1" applyAlignment="1" applyProtection="1">
      <alignment horizontal="center"/>
      <protection locked="0"/>
    </xf>
    <xf numFmtId="0" fontId="5" fillId="0" borderId="35" xfId="0" applyFont="1" applyBorder="1" applyAlignment="1">
      <alignment horizontal="center"/>
    </xf>
    <xf numFmtId="2" fontId="0" fillId="0" borderId="24" xfId="0" applyNumberFormat="1" applyBorder="1" applyAlignment="1" applyProtection="1">
      <alignment horizontal="center"/>
      <protection/>
    </xf>
    <xf numFmtId="2" fontId="0" fillId="0" borderId="23" xfId="0" applyNumberFormat="1" applyBorder="1" applyAlignment="1" applyProtection="1">
      <alignment horizontal="center"/>
      <protection/>
    </xf>
    <xf numFmtId="0" fontId="5" fillId="0" borderId="16" xfId="0" applyFont="1" applyBorder="1" applyAlignment="1">
      <alignment horizontal="center" wrapText="1"/>
    </xf>
    <xf numFmtId="2" fontId="1" fillId="0" borderId="0" xfId="0" applyNumberFormat="1" applyFont="1" applyAlignment="1">
      <alignment/>
    </xf>
    <xf numFmtId="10" fontId="0" fillId="33" borderId="10" xfId="0" applyNumberFormat="1" applyFill="1" applyBorder="1" applyAlignment="1" applyProtection="1">
      <alignment/>
      <protection locked="0"/>
    </xf>
    <xf numFmtId="0" fontId="0" fillId="0" borderId="0" xfId="0" applyAlignment="1">
      <alignment horizontal="right"/>
    </xf>
    <xf numFmtId="0" fontId="0" fillId="0" borderId="11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0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32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33" borderId="35" xfId="0" applyFill="1" applyBorder="1" applyAlignment="1" applyProtection="1">
      <alignment horizontal="center"/>
      <protection locked="0"/>
    </xf>
    <xf numFmtId="0" fontId="0" fillId="33" borderId="43" xfId="0" applyFill="1" applyBorder="1" applyAlignment="1" applyProtection="1">
      <alignment horizontal="center"/>
      <protection locked="0"/>
    </xf>
    <xf numFmtId="0" fontId="0" fillId="33" borderId="44" xfId="0" applyFill="1" applyBorder="1" applyAlignment="1" applyProtection="1">
      <alignment horizontal="center"/>
      <protection locked="0"/>
    </xf>
    <xf numFmtId="0" fontId="0" fillId="0" borderId="35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27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2"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975"/>
          <c:y val="0.01925"/>
          <c:w val="0.71875"/>
          <c:h val="0.914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'misure carico (pc) '!$D$11</c:f>
              <c:strCache>
                <c:ptCount val="1"/>
                <c:pt idx="0">
                  <c:v>teorico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'misure carico (pc) '!$C$12:$C$26</c:f>
              <c:numCache/>
            </c:numRef>
          </c:xVal>
          <c:yVal>
            <c:numRef>
              <c:f>'misure carico (pc) '!$D$12:$D$26</c:f>
              <c:numCache/>
            </c:numRef>
          </c:yVal>
          <c:smooth val="1"/>
        </c:ser>
        <c:ser>
          <c:idx val="1"/>
          <c:order val="1"/>
          <c:tx>
            <c:strRef>
              <c:f>'misure carico (pc) '!$F$11</c:f>
              <c:strCache>
                <c:ptCount val="1"/>
                <c:pt idx="0">
                  <c:v>punto 1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'misure carico (pc) '!$C$12:$C$26</c:f>
              <c:numCache/>
            </c:numRef>
          </c:xVal>
          <c:yVal>
            <c:numRef>
              <c:f>'misure carico (pc) '!$F$12:$F$26</c:f>
              <c:numCache/>
            </c:numRef>
          </c:yVal>
          <c:smooth val="1"/>
        </c:ser>
        <c:ser>
          <c:idx val="2"/>
          <c:order val="2"/>
          <c:tx>
            <c:strRef>
              <c:f>'misure carico (pc) '!$G$11</c:f>
              <c:strCache>
                <c:ptCount val="1"/>
                <c:pt idx="0">
                  <c:v>punto 2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'misure carico (pc) '!$C$12:$C$26</c:f>
              <c:numCache/>
            </c:numRef>
          </c:xVal>
          <c:yVal>
            <c:numRef>
              <c:f>'misure carico (pc) '!$G$12:$G$26</c:f>
              <c:numCache/>
            </c:numRef>
          </c:yVal>
          <c:smooth val="1"/>
        </c:ser>
        <c:ser>
          <c:idx val="3"/>
          <c:order val="3"/>
          <c:tx>
            <c:strRef>
              <c:f>'misure carico (pc) '!$H$11</c:f>
              <c:strCache>
                <c:ptCount val="1"/>
                <c:pt idx="0">
                  <c:v>punto 3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'misure carico (pc) '!$C$12:$C$26</c:f>
              <c:numCache/>
            </c:numRef>
          </c:xVal>
          <c:yVal>
            <c:numRef>
              <c:f>'misure carico (pc) '!$H$12:$H$26</c:f>
              <c:numCache/>
            </c:numRef>
          </c:yVal>
          <c:smooth val="1"/>
        </c:ser>
        <c:ser>
          <c:idx val="4"/>
          <c:order val="4"/>
          <c:tx>
            <c:strRef>
              <c:f>'misure carico (pc) '!$I$11</c:f>
              <c:strCache>
                <c:ptCount val="1"/>
                <c:pt idx="0">
                  <c:v>punto 4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'misure carico (pc) '!$C$12:$C$26</c:f>
              <c:numCache/>
            </c:numRef>
          </c:xVal>
          <c:yVal>
            <c:numRef>
              <c:f>'misure carico (pc) '!$I$12:$I$26</c:f>
              <c:numCache/>
            </c:numRef>
          </c:yVal>
          <c:smooth val="1"/>
        </c:ser>
        <c:ser>
          <c:idx val="5"/>
          <c:order val="5"/>
          <c:tx>
            <c:strRef>
              <c:f>'misure carico (pc) '!$J$11</c:f>
              <c:strCache>
                <c:ptCount val="1"/>
                <c:pt idx="0">
                  <c:v>punto 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'misure carico (pc) '!$C$12:$C$26</c:f>
              <c:numCache/>
            </c:numRef>
          </c:xVal>
          <c:yVal>
            <c:numRef>
              <c:f>'misure carico (pc) '!$J$12:$J$26</c:f>
              <c:numCache/>
            </c:numRef>
          </c:yVal>
          <c:smooth val="1"/>
        </c:ser>
        <c:axId val="11083319"/>
        <c:axId val="32641008"/>
      </c:scatterChart>
      <c:valAx>
        <c:axId val="110833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carico (daN)</a:t>
                </a:r>
              </a:p>
            </c:rich>
          </c:tx>
          <c:layout>
            <c:manualLayout>
              <c:xMode val="factor"/>
              <c:yMode val="factor"/>
              <c:x val="0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641008"/>
        <c:crosses val="autoZero"/>
        <c:crossBetween val="midCat"/>
        <c:dispUnits/>
      </c:valAx>
      <c:valAx>
        <c:axId val="326410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spostamenti (mm)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08331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1"/>
          <c:y val="0.34825"/>
          <c:w val="0.18075"/>
          <c:h val="0.25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3</xdr:row>
      <xdr:rowOff>190500</xdr:rowOff>
    </xdr:from>
    <xdr:to>
      <xdr:col>5</xdr:col>
      <xdr:colOff>342900</xdr:colOff>
      <xdr:row>15</xdr:row>
      <xdr:rowOff>142875</xdr:rowOff>
    </xdr:to>
    <xdr:sp>
      <xdr:nvSpPr>
        <xdr:cNvPr id="1" name="Rectangle 1"/>
        <xdr:cNvSpPr>
          <a:spLocks/>
        </xdr:cNvSpPr>
      </xdr:nvSpPr>
      <xdr:spPr>
        <a:xfrm>
          <a:off x="762000" y="752475"/>
          <a:ext cx="3162300" cy="2352675"/>
        </a:xfrm>
        <a:prstGeom prst="rect">
          <a:avLst/>
        </a:prstGeom>
        <a:solidFill>
          <a:srgbClr val="FFFFFF"/>
        </a:solidFill>
        <a:ln w="762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200025</xdr:colOff>
      <xdr:row>7</xdr:row>
      <xdr:rowOff>19050</xdr:rowOff>
    </xdr:from>
    <xdr:to>
      <xdr:col>4</xdr:col>
      <xdr:colOff>219075</xdr:colOff>
      <xdr:row>12</xdr:row>
      <xdr:rowOff>38100</xdr:rowOff>
    </xdr:to>
    <xdr:sp>
      <xdr:nvSpPr>
        <xdr:cNvPr id="2" name="Rectangle 2"/>
        <xdr:cNvSpPr>
          <a:spLocks/>
        </xdr:cNvSpPr>
      </xdr:nvSpPr>
      <xdr:spPr>
        <a:xfrm>
          <a:off x="1562100" y="1381125"/>
          <a:ext cx="1419225" cy="1019175"/>
        </a:xfrm>
        <a:prstGeom prst="rect">
          <a:avLst/>
        </a:prstGeom>
        <a:solidFill>
          <a:srgbClr val="96969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161925</xdr:colOff>
      <xdr:row>14</xdr:row>
      <xdr:rowOff>180975</xdr:rowOff>
    </xdr:from>
    <xdr:to>
      <xdr:col>5</xdr:col>
      <xdr:colOff>352425</xdr:colOff>
      <xdr:row>14</xdr:row>
      <xdr:rowOff>190500</xdr:rowOff>
    </xdr:to>
    <xdr:sp>
      <xdr:nvSpPr>
        <xdr:cNvPr id="3" name="Line 3"/>
        <xdr:cNvSpPr>
          <a:spLocks/>
        </xdr:cNvSpPr>
      </xdr:nvSpPr>
      <xdr:spPr>
        <a:xfrm>
          <a:off x="771525" y="2943225"/>
          <a:ext cx="31623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228600</xdr:colOff>
      <xdr:row>6</xdr:row>
      <xdr:rowOff>95250</xdr:rowOff>
    </xdr:from>
    <xdr:to>
      <xdr:col>4</xdr:col>
      <xdr:colOff>219075</xdr:colOff>
      <xdr:row>6</xdr:row>
      <xdr:rowOff>104775</xdr:rowOff>
    </xdr:to>
    <xdr:sp>
      <xdr:nvSpPr>
        <xdr:cNvPr id="4" name="Line 4"/>
        <xdr:cNvSpPr>
          <a:spLocks/>
        </xdr:cNvSpPr>
      </xdr:nvSpPr>
      <xdr:spPr>
        <a:xfrm>
          <a:off x="1590675" y="1257300"/>
          <a:ext cx="13906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790575</xdr:colOff>
      <xdr:row>4</xdr:row>
      <xdr:rowOff>28575</xdr:rowOff>
    </xdr:from>
    <xdr:to>
      <xdr:col>4</xdr:col>
      <xdr:colOff>790575</xdr:colOff>
      <xdr:row>15</xdr:row>
      <xdr:rowOff>142875</xdr:rowOff>
    </xdr:to>
    <xdr:sp>
      <xdr:nvSpPr>
        <xdr:cNvPr id="5" name="Line 5"/>
        <xdr:cNvSpPr>
          <a:spLocks/>
        </xdr:cNvSpPr>
      </xdr:nvSpPr>
      <xdr:spPr>
        <a:xfrm>
          <a:off x="3552825" y="790575"/>
          <a:ext cx="0" cy="2314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</xdr:colOff>
      <xdr:row>7</xdr:row>
      <xdr:rowOff>19050</xdr:rowOff>
    </xdr:from>
    <xdr:to>
      <xdr:col>2</xdr:col>
      <xdr:colOff>85725</xdr:colOff>
      <xdr:row>12</xdr:row>
      <xdr:rowOff>57150</xdr:rowOff>
    </xdr:to>
    <xdr:sp>
      <xdr:nvSpPr>
        <xdr:cNvPr id="6" name="Line 6"/>
        <xdr:cNvSpPr>
          <a:spLocks/>
        </xdr:cNvSpPr>
      </xdr:nvSpPr>
      <xdr:spPr>
        <a:xfrm>
          <a:off x="1447800" y="1381125"/>
          <a:ext cx="0" cy="1038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5</xdr:row>
      <xdr:rowOff>19050</xdr:rowOff>
    </xdr:from>
    <xdr:to>
      <xdr:col>3</xdr:col>
      <xdr:colOff>323850</xdr:colOff>
      <xdr:row>6</xdr:row>
      <xdr:rowOff>28575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2124075" y="981075"/>
          <a:ext cx="35242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2a</a:t>
          </a:r>
        </a:p>
      </xdr:txBody>
    </xdr:sp>
    <xdr:clientData/>
  </xdr:twoCellAnchor>
  <xdr:twoCellAnchor>
    <xdr:from>
      <xdr:col>2</xdr:col>
      <xdr:colOff>762000</xdr:colOff>
      <xdr:row>14</xdr:row>
      <xdr:rowOff>57150</xdr:rowOff>
    </xdr:from>
    <xdr:to>
      <xdr:col>3</xdr:col>
      <xdr:colOff>171450</xdr:colOff>
      <xdr:row>15</xdr:row>
      <xdr:rowOff>47625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2124075" y="2819400"/>
          <a:ext cx="2000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</a:t>
          </a:r>
        </a:p>
      </xdr:txBody>
    </xdr:sp>
    <xdr:clientData/>
  </xdr:twoCellAnchor>
  <xdr:twoCellAnchor>
    <xdr:from>
      <xdr:col>1</xdr:col>
      <xdr:colOff>485775</xdr:colOff>
      <xdr:row>9</xdr:row>
      <xdr:rowOff>0</xdr:rowOff>
    </xdr:from>
    <xdr:to>
      <xdr:col>2</xdr:col>
      <xdr:colOff>38100</xdr:colOff>
      <xdr:row>10</xdr:row>
      <xdr:rowOff>57150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1095375" y="1762125"/>
          <a:ext cx="304800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2b</a:t>
          </a:r>
        </a:p>
      </xdr:txBody>
    </xdr:sp>
    <xdr:clientData/>
  </xdr:twoCellAnchor>
  <xdr:twoCellAnchor>
    <xdr:from>
      <xdr:col>4</xdr:col>
      <xdr:colOff>638175</xdr:colOff>
      <xdr:row>9</xdr:row>
      <xdr:rowOff>19050</xdr:rowOff>
    </xdr:from>
    <xdr:to>
      <xdr:col>5</xdr:col>
      <xdr:colOff>66675</xdr:colOff>
      <xdr:row>10</xdr:row>
      <xdr:rowOff>38100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3400425" y="1781175"/>
          <a:ext cx="2476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</a:t>
          </a:r>
        </a:p>
      </xdr:txBody>
    </xdr:sp>
    <xdr:clientData/>
  </xdr:twoCellAnchor>
  <xdr:twoCellAnchor>
    <xdr:from>
      <xdr:col>2</xdr:col>
      <xdr:colOff>104775</xdr:colOff>
      <xdr:row>13</xdr:row>
      <xdr:rowOff>85725</xdr:rowOff>
    </xdr:from>
    <xdr:to>
      <xdr:col>4</xdr:col>
      <xdr:colOff>95250</xdr:colOff>
      <xdr:row>13</xdr:row>
      <xdr:rowOff>95250</xdr:rowOff>
    </xdr:to>
    <xdr:sp>
      <xdr:nvSpPr>
        <xdr:cNvPr id="11" name="Line 11"/>
        <xdr:cNvSpPr>
          <a:spLocks/>
        </xdr:cNvSpPr>
      </xdr:nvSpPr>
      <xdr:spPr>
        <a:xfrm>
          <a:off x="1466850" y="2647950"/>
          <a:ext cx="13906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</xdr:colOff>
      <xdr:row>13</xdr:row>
      <xdr:rowOff>47625</xdr:rowOff>
    </xdr:from>
    <xdr:to>
      <xdr:col>4</xdr:col>
      <xdr:colOff>47625</xdr:colOff>
      <xdr:row>13</xdr:row>
      <xdr:rowOff>57150</xdr:rowOff>
    </xdr:to>
    <xdr:sp>
      <xdr:nvSpPr>
        <xdr:cNvPr id="12" name="Line 12"/>
        <xdr:cNvSpPr>
          <a:spLocks/>
        </xdr:cNvSpPr>
      </xdr:nvSpPr>
      <xdr:spPr>
        <a:xfrm flipH="1">
          <a:off x="1438275" y="2609850"/>
          <a:ext cx="13716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438150</xdr:colOff>
      <xdr:row>60</xdr:row>
      <xdr:rowOff>104775</xdr:rowOff>
    </xdr:from>
    <xdr:to>
      <xdr:col>4</xdr:col>
      <xdr:colOff>504825</xdr:colOff>
      <xdr:row>60</xdr:row>
      <xdr:rowOff>104775</xdr:rowOff>
    </xdr:to>
    <xdr:sp>
      <xdr:nvSpPr>
        <xdr:cNvPr id="13" name="Line 13"/>
        <xdr:cNvSpPr>
          <a:spLocks/>
        </xdr:cNvSpPr>
      </xdr:nvSpPr>
      <xdr:spPr>
        <a:xfrm>
          <a:off x="1047750" y="10448925"/>
          <a:ext cx="22193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59</xdr:row>
      <xdr:rowOff>57150</xdr:rowOff>
    </xdr:from>
    <xdr:to>
      <xdr:col>3</xdr:col>
      <xdr:colOff>228600</xdr:colOff>
      <xdr:row>60</xdr:row>
      <xdr:rowOff>47625</xdr:rowOff>
    </xdr:to>
    <xdr:sp>
      <xdr:nvSpPr>
        <xdr:cNvPr id="14" name="Rectangle 14"/>
        <xdr:cNvSpPr>
          <a:spLocks/>
        </xdr:cNvSpPr>
      </xdr:nvSpPr>
      <xdr:spPr>
        <a:xfrm>
          <a:off x="1914525" y="10239375"/>
          <a:ext cx="466725" cy="152400"/>
        </a:xfrm>
        <a:prstGeom prst="rect">
          <a:avLst/>
        </a:prstGeom>
        <a:solidFill>
          <a:srgbClr val="96969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60</xdr:row>
      <xdr:rowOff>152400</xdr:rowOff>
    </xdr:from>
    <xdr:to>
      <xdr:col>1</xdr:col>
      <xdr:colOff>733425</xdr:colOff>
      <xdr:row>61</xdr:row>
      <xdr:rowOff>28575</xdr:rowOff>
    </xdr:to>
    <xdr:sp>
      <xdr:nvSpPr>
        <xdr:cNvPr id="15" name="Line 15"/>
        <xdr:cNvSpPr>
          <a:spLocks/>
        </xdr:cNvSpPr>
      </xdr:nvSpPr>
      <xdr:spPr>
        <a:xfrm>
          <a:off x="1057275" y="10496550"/>
          <a:ext cx="2857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438150</xdr:colOff>
      <xdr:row>60</xdr:row>
      <xdr:rowOff>85725</xdr:rowOff>
    </xdr:from>
    <xdr:to>
      <xdr:col>3</xdr:col>
      <xdr:colOff>438150</xdr:colOff>
      <xdr:row>61</xdr:row>
      <xdr:rowOff>76200</xdr:rowOff>
    </xdr:to>
    <xdr:sp>
      <xdr:nvSpPr>
        <xdr:cNvPr id="16" name="Line 16"/>
        <xdr:cNvSpPr>
          <a:spLocks/>
        </xdr:cNvSpPr>
      </xdr:nvSpPr>
      <xdr:spPr>
        <a:xfrm>
          <a:off x="2590800" y="104298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257175</xdr:colOff>
      <xdr:row>60</xdr:row>
      <xdr:rowOff>114300</xdr:rowOff>
    </xdr:from>
    <xdr:to>
      <xdr:col>2</xdr:col>
      <xdr:colOff>257175</xdr:colOff>
      <xdr:row>61</xdr:row>
      <xdr:rowOff>66675</xdr:rowOff>
    </xdr:to>
    <xdr:sp>
      <xdr:nvSpPr>
        <xdr:cNvPr id="17" name="Line 17"/>
        <xdr:cNvSpPr>
          <a:spLocks/>
        </xdr:cNvSpPr>
      </xdr:nvSpPr>
      <xdr:spPr>
        <a:xfrm flipH="1">
          <a:off x="1619250" y="1045845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60</xdr:row>
      <xdr:rowOff>152400</xdr:rowOff>
    </xdr:from>
    <xdr:to>
      <xdr:col>4</xdr:col>
      <xdr:colOff>495300</xdr:colOff>
      <xdr:row>61</xdr:row>
      <xdr:rowOff>28575</xdr:rowOff>
    </xdr:to>
    <xdr:sp>
      <xdr:nvSpPr>
        <xdr:cNvPr id="18" name="Line 18"/>
        <xdr:cNvSpPr>
          <a:spLocks/>
        </xdr:cNvSpPr>
      </xdr:nvSpPr>
      <xdr:spPr>
        <a:xfrm flipH="1">
          <a:off x="3038475" y="10496550"/>
          <a:ext cx="21907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447675</xdr:colOff>
      <xdr:row>61</xdr:row>
      <xdr:rowOff>28575</xdr:rowOff>
    </xdr:from>
    <xdr:to>
      <xdr:col>4</xdr:col>
      <xdr:colOff>276225</xdr:colOff>
      <xdr:row>61</xdr:row>
      <xdr:rowOff>76200</xdr:rowOff>
    </xdr:to>
    <xdr:sp>
      <xdr:nvSpPr>
        <xdr:cNvPr id="19" name="Line 19"/>
        <xdr:cNvSpPr>
          <a:spLocks/>
        </xdr:cNvSpPr>
      </xdr:nvSpPr>
      <xdr:spPr>
        <a:xfrm flipH="1">
          <a:off x="2600325" y="10534650"/>
          <a:ext cx="43815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61</xdr:row>
      <xdr:rowOff>76200</xdr:rowOff>
    </xdr:from>
    <xdr:to>
      <xdr:col>3</xdr:col>
      <xdr:colOff>447675</xdr:colOff>
      <xdr:row>61</xdr:row>
      <xdr:rowOff>133350</xdr:rowOff>
    </xdr:to>
    <xdr:sp>
      <xdr:nvSpPr>
        <xdr:cNvPr id="20" name="Line 20"/>
        <xdr:cNvSpPr>
          <a:spLocks/>
        </xdr:cNvSpPr>
      </xdr:nvSpPr>
      <xdr:spPr>
        <a:xfrm flipH="1">
          <a:off x="2162175" y="10582275"/>
          <a:ext cx="4381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114300</xdr:rowOff>
    </xdr:from>
    <xdr:to>
      <xdr:col>3</xdr:col>
      <xdr:colOff>0</xdr:colOff>
      <xdr:row>61</xdr:row>
      <xdr:rowOff>133350</xdr:rowOff>
    </xdr:to>
    <xdr:sp>
      <xdr:nvSpPr>
        <xdr:cNvPr id="21" name="Line 21"/>
        <xdr:cNvSpPr>
          <a:spLocks/>
        </xdr:cNvSpPr>
      </xdr:nvSpPr>
      <xdr:spPr>
        <a:xfrm>
          <a:off x="2152650" y="104584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361950</xdr:colOff>
      <xdr:row>61</xdr:row>
      <xdr:rowOff>76200</xdr:rowOff>
    </xdr:from>
    <xdr:to>
      <xdr:col>3</xdr:col>
      <xdr:colOff>0</xdr:colOff>
      <xdr:row>61</xdr:row>
      <xdr:rowOff>133350</xdr:rowOff>
    </xdr:to>
    <xdr:sp>
      <xdr:nvSpPr>
        <xdr:cNvPr id="22" name="Line 22"/>
        <xdr:cNvSpPr>
          <a:spLocks/>
        </xdr:cNvSpPr>
      </xdr:nvSpPr>
      <xdr:spPr>
        <a:xfrm flipH="1" flipV="1">
          <a:off x="1724025" y="10582275"/>
          <a:ext cx="42862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742950</xdr:colOff>
      <xdr:row>61</xdr:row>
      <xdr:rowOff>28575</xdr:rowOff>
    </xdr:from>
    <xdr:to>
      <xdr:col>2</xdr:col>
      <xdr:colOff>361950</xdr:colOff>
      <xdr:row>61</xdr:row>
      <xdr:rowOff>76200</xdr:rowOff>
    </xdr:to>
    <xdr:sp>
      <xdr:nvSpPr>
        <xdr:cNvPr id="23" name="Line 23"/>
        <xdr:cNvSpPr>
          <a:spLocks/>
        </xdr:cNvSpPr>
      </xdr:nvSpPr>
      <xdr:spPr>
        <a:xfrm flipH="1" flipV="1">
          <a:off x="1352550" y="10534650"/>
          <a:ext cx="37147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60</xdr:row>
      <xdr:rowOff>142875</xdr:rowOff>
    </xdr:from>
    <xdr:to>
      <xdr:col>3</xdr:col>
      <xdr:colOff>161925</xdr:colOff>
      <xdr:row>61</xdr:row>
      <xdr:rowOff>114300</xdr:rowOff>
    </xdr:to>
    <xdr:sp>
      <xdr:nvSpPr>
        <xdr:cNvPr id="24" name="Text Box 24"/>
        <xdr:cNvSpPr txBox="1">
          <a:spLocks noChangeArrowheads="1"/>
        </xdr:cNvSpPr>
      </xdr:nvSpPr>
      <xdr:spPr>
        <a:xfrm>
          <a:off x="2171700" y="10487025"/>
          <a:ext cx="14287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f1</a:t>
          </a:r>
        </a:p>
      </xdr:txBody>
    </xdr:sp>
    <xdr:clientData/>
  </xdr:twoCellAnchor>
  <xdr:twoCellAnchor>
    <xdr:from>
      <xdr:col>3</xdr:col>
      <xdr:colOff>466725</xdr:colOff>
      <xdr:row>60</xdr:row>
      <xdr:rowOff>142875</xdr:rowOff>
    </xdr:from>
    <xdr:to>
      <xdr:col>4</xdr:col>
      <xdr:colOff>0</xdr:colOff>
      <xdr:row>61</xdr:row>
      <xdr:rowOff>104775</xdr:rowOff>
    </xdr:to>
    <xdr:sp>
      <xdr:nvSpPr>
        <xdr:cNvPr id="25" name="Text Box 25"/>
        <xdr:cNvSpPr txBox="1">
          <a:spLocks noChangeArrowheads="1"/>
        </xdr:cNvSpPr>
      </xdr:nvSpPr>
      <xdr:spPr>
        <a:xfrm>
          <a:off x="2619375" y="10487025"/>
          <a:ext cx="1428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f3</a:t>
          </a:r>
        </a:p>
      </xdr:txBody>
    </xdr:sp>
    <xdr:clientData/>
  </xdr:twoCellAnchor>
  <xdr:twoCellAnchor>
    <xdr:from>
      <xdr:col>2</xdr:col>
      <xdr:colOff>723900</xdr:colOff>
      <xdr:row>58</xdr:row>
      <xdr:rowOff>47625</xdr:rowOff>
    </xdr:from>
    <xdr:to>
      <xdr:col>3</xdr:col>
      <xdr:colOff>95250</xdr:colOff>
      <xdr:row>59</xdr:row>
      <xdr:rowOff>19050</xdr:rowOff>
    </xdr:to>
    <xdr:sp>
      <xdr:nvSpPr>
        <xdr:cNvPr id="26" name="Text Box 27"/>
        <xdr:cNvSpPr txBox="1">
          <a:spLocks noChangeArrowheads="1"/>
        </xdr:cNvSpPr>
      </xdr:nvSpPr>
      <xdr:spPr>
        <a:xfrm>
          <a:off x="2085975" y="10067925"/>
          <a:ext cx="1619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2a</a:t>
          </a:r>
        </a:p>
      </xdr:txBody>
    </xdr:sp>
    <xdr:clientData/>
  </xdr:twoCellAnchor>
  <xdr:twoCellAnchor>
    <xdr:from>
      <xdr:col>3</xdr:col>
      <xdr:colOff>361950</xdr:colOff>
      <xdr:row>59</xdr:row>
      <xdr:rowOff>76200</xdr:rowOff>
    </xdr:from>
    <xdr:to>
      <xdr:col>3</xdr:col>
      <xdr:colOff>523875</xdr:colOff>
      <xdr:row>60</xdr:row>
      <xdr:rowOff>47625</xdr:rowOff>
    </xdr:to>
    <xdr:sp>
      <xdr:nvSpPr>
        <xdr:cNvPr id="27" name="Text Box 28"/>
        <xdr:cNvSpPr txBox="1">
          <a:spLocks noChangeArrowheads="1"/>
        </xdr:cNvSpPr>
      </xdr:nvSpPr>
      <xdr:spPr>
        <a:xfrm>
          <a:off x="2514600" y="10258425"/>
          <a:ext cx="1619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2a</a:t>
          </a:r>
        </a:p>
      </xdr:txBody>
    </xdr:sp>
    <xdr:clientData/>
  </xdr:twoCellAnchor>
  <xdr:twoCellAnchor>
    <xdr:from>
      <xdr:col>2</xdr:col>
      <xdr:colOff>276225</xdr:colOff>
      <xdr:row>61</xdr:row>
      <xdr:rowOff>0</xdr:rowOff>
    </xdr:from>
    <xdr:to>
      <xdr:col>2</xdr:col>
      <xdr:colOff>428625</xdr:colOff>
      <xdr:row>61</xdr:row>
      <xdr:rowOff>123825</xdr:rowOff>
    </xdr:to>
    <xdr:sp>
      <xdr:nvSpPr>
        <xdr:cNvPr id="28" name="Text Box 36"/>
        <xdr:cNvSpPr txBox="1">
          <a:spLocks noChangeArrowheads="1"/>
        </xdr:cNvSpPr>
      </xdr:nvSpPr>
      <xdr:spPr>
        <a:xfrm>
          <a:off x="1638300" y="10506075"/>
          <a:ext cx="15240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f2</a:t>
          </a:r>
        </a:p>
      </xdr:txBody>
    </xdr:sp>
    <xdr:clientData/>
  </xdr:twoCellAnchor>
  <xdr:twoCellAnchor>
    <xdr:from>
      <xdr:col>2</xdr:col>
      <xdr:colOff>200025</xdr:colOff>
      <xdr:row>59</xdr:row>
      <xdr:rowOff>76200</xdr:rowOff>
    </xdr:from>
    <xdr:to>
      <xdr:col>2</xdr:col>
      <xdr:colOff>361950</xdr:colOff>
      <xdr:row>60</xdr:row>
      <xdr:rowOff>47625</xdr:rowOff>
    </xdr:to>
    <xdr:sp>
      <xdr:nvSpPr>
        <xdr:cNvPr id="29" name="Text Box 37"/>
        <xdr:cNvSpPr txBox="1">
          <a:spLocks noChangeArrowheads="1"/>
        </xdr:cNvSpPr>
      </xdr:nvSpPr>
      <xdr:spPr>
        <a:xfrm>
          <a:off x="1562100" y="10258425"/>
          <a:ext cx="1619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2a</a:t>
          </a:r>
        </a:p>
      </xdr:txBody>
    </xdr:sp>
    <xdr:clientData/>
  </xdr:twoCellAnchor>
  <xdr:twoCellAnchor>
    <xdr:from>
      <xdr:col>13</xdr:col>
      <xdr:colOff>276225</xdr:colOff>
      <xdr:row>61</xdr:row>
      <xdr:rowOff>114300</xdr:rowOff>
    </xdr:from>
    <xdr:to>
      <xdr:col>16</xdr:col>
      <xdr:colOff>504825</xdr:colOff>
      <xdr:row>76</xdr:row>
      <xdr:rowOff>0</xdr:rowOff>
    </xdr:to>
    <xdr:sp>
      <xdr:nvSpPr>
        <xdr:cNvPr id="30" name="Rectangle 39"/>
        <xdr:cNvSpPr>
          <a:spLocks/>
        </xdr:cNvSpPr>
      </xdr:nvSpPr>
      <xdr:spPr>
        <a:xfrm>
          <a:off x="8734425" y="10620375"/>
          <a:ext cx="2057400" cy="2314575"/>
        </a:xfrm>
        <a:prstGeom prst="rect">
          <a:avLst/>
        </a:prstGeom>
        <a:solidFill>
          <a:srgbClr val="FFFFFF"/>
        </a:solidFill>
        <a:ln w="762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276225</xdr:colOff>
      <xdr:row>65</xdr:row>
      <xdr:rowOff>85725</xdr:rowOff>
    </xdr:from>
    <xdr:to>
      <xdr:col>15</xdr:col>
      <xdr:colOff>561975</xdr:colOff>
      <xdr:row>71</xdr:row>
      <xdr:rowOff>114300</xdr:rowOff>
    </xdr:to>
    <xdr:sp>
      <xdr:nvSpPr>
        <xdr:cNvPr id="31" name="Rectangle 40"/>
        <xdr:cNvSpPr>
          <a:spLocks/>
        </xdr:cNvSpPr>
      </xdr:nvSpPr>
      <xdr:spPr>
        <a:xfrm>
          <a:off x="9344025" y="11239500"/>
          <a:ext cx="895350" cy="1000125"/>
        </a:xfrm>
        <a:prstGeom prst="rect">
          <a:avLst/>
        </a:prstGeom>
        <a:solidFill>
          <a:srgbClr val="96969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276225</xdr:colOff>
      <xdr:row>75</xdr:row>
      <xdr:rowOff>19050</xdr:rowOff>
    </xdr:from>
    <xdr:to>
      <xdr:col>16</xdr:col>
      <xdr:colOff>504825</xdr:colOff>
      <xdr:row>75</xdr:row>
      <xdr:rowOff>19050</xdr:rowOff>
    </xdr:to>
    <xdr:sp>
      <xdr:nvSpPr>
        <xdr:cNvPr id="32" name="Line 41"/>
        <xdr:cNvSpPr>
          <a:spLocks/>
        </xdr:cNvSpPr>
      </xdr:nvSpPr>
      <xdr:spPr>
        <a:xfrm>
          <a:off x="8734425" y="127920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295275</xdr:colOff>
      <xdr:row>64</xdr:row>
      <xdr:rowOff>123825</xdr:rowOff>
    </xdr:from>
    <xdr:to>
      <xdr:col>15</xdr:col>
      <xdr:colOff>542925</xdr:colOff>
      <xdr:row>64</xdr:row>
      <xdr:rowOff>123825</xdr:rowOff>
    </xdr:to>
    <xdr:sp>
      <xdr:nvSpPr>
        <xdr:cNvPr id="33" name="Line 42"/>
        <xdr:cNvSpPr>
          <a:spLocks/>
        </xdr:cNvSpPr>
      </xdr:nvSpPr>
      <xdr:spPr>
        <a:xfrm>
          <a:off x="9363075" y="1111567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171450</xdr:colOff>
      <xdr:row>65</xdr:row>
      <xdr:rowOff>104775</xdr:rowOff>
    </xdr:from>
    <xdr:to>
      <xdr:col>14</xdr:col>
      <xdr:colOff>171450</xdr:colOff>
      <xdr:row>71</xdr:row>
      <xdr:rowOff>152400</xdr:rowOff>
    </xdr:to>
    <xdr:sp>
      <xdr:nvSpPr>
        <xdr:cNvPr id="34" name="Line 43"/>
        <xdr:cNvSpPr>
          <a:spLocks/>
        </xdr:cNvSpPr>
      </xdr:nvSpPr>
      <xdr:spPr>
        <a:xfrm>
          <a:off x="9239250" y="11258550"/>
          <a:ext cx="0" cy="1019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571500</xdr:colOff>
      <xdr:row>63</xdr:row>
      <xdr:rowOff>19050</xdr:rowOff>
    </xdr:from>
    <xdr:to>
      <xdr:col>15</xdr:col>
      <xdr:colOff>114300</xdr:colOff>
      <xdr:row>64</xdr:row>
      <xdr:rowOff>19050</xdr:rowOff>
    </xdr:to>
    <xdr:sp>
      <xdr:nvSpPr>
        <xdr:cNvPr id="35" name="Text Box 44"/>
        <xdr:cNvSpPr txBox="1">
          <a:spLocks noChangeArrowheads="1"/>
        </xdr:cNvSpPr>
      </xdr:nvSpPr>
      <xdr:spPr>
        <a:xfrm>
          <a:off x="9639300" y="10848975"/>
          <a:ext cx="1524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14</xdr:col>
      <xdr:colOff>476250</xdr:colOff>
      <xdr:row>74</xdr:row>
      <xdr:rowOff>38100</xdr:rowOff>
    </xdr:from>
    <xdr:to>
      <xdr:col>15</xdr:col>
      <xdr:colOff>209550</xdr:colOff>
      <xdr:row>75</xdr:row>
      <xdr:rowOff>66675</xdr:rowOff>
    </xdr:to>
    <xdr:sp>
      <xdr:nvSpPr>
        <xdr:cNvPr id="36" name="Text Box 45"/>
        <xdr:cNvSpPr txBox="1">
          <a:spLocks noChangeArrowheads="1"/>
        </xdr:cNvSpPr>
      </xdr:nvSpPr>
      <xdr:spPr>
        <a:xfrm>
          <a:off x="9544050" y="12649200"/>
          <a:ext cx="3429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Luce</a:t>
          </a:r>
        </a:p>
      </xdr:txBody>
    </xdr:sp>
    <xdr:clientData/>
  </xdr:twoCellAnchor>
  <xdr:twoCellAnchor>
    <xdr:from>
      <xdr:col>13</xdr:col>
      <xdr:colOff>447675</xdr:colOff>
      <xdr:row>67</xdr:row>
      <xdr:rowOff>152400</xdr:rowOff>
    </xdr:from>
    <xdr:to>
      <xdr:col>14</xdr:col>
      <xdr:colOff>9525</xdr:colOff>
      <xdr:row>69</xdr:row>
      <xdr:rowOff>0</xdr:rowOff>
    </xdr:to>
    <xdr:sp>
      <xdr:nvSpPr>
        <xdr:cNvPr id="37" name="Text Box 46"/>
        <xdr:cNvSpPr txBox="1">
          <a:spLocks noChangeArrowheads="1"/>
        </xdr:cNvSpPr>
      </xdr:nvSpPr>
      <xdr:spPr>
        <a:xfrm>
          <a:off x="8905875" y="11630025"/>
          <a:ext cx="1714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16</xdr:col>
      <xdr:colOff>142875</xdr:colOff>
      <xdr:row>68</xdr:row>
      <xdr:rowOff>0</xdr:rowOff>
    </xdr:from>
    <xdr:to>
      <xdr:col>16</xdr:col>
      <xdr:colOff>314325</xdr:colOff>
      <xdr:row>69</xdr:row>
      <xdr:rowOff>19050</xdr:rowOff>
    </xdr:to>
    <xdr:sp>
      <xdr:nvSpPr>
        <xdr:cNvPr id="38" name="Text Box 47"/>
        <xdr:cNvSpPr txBox="1">
          <a:spLocks noChangeArrowheads="1"/>
        </xdr:cNvSpPr>
      </xdr:nvSpPr>
      <xdr:spPr>
        <a:xfrm>
          <a:off x="10429875" y="11639550"/>
          <a:ext cx="1714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14</xdr:col>
      <xdr:colOff>190500</xdr:colOff>
      <xdr:row>72</xdr:row>
      <xdr:rowOff>95250</xdr:rowOff>
    </xdr:from>
    <xdr:to>
      <xdr:col>15</xdr:col>
      <xdr:colOff>504825</xdr:colOff>
      <xdr:row>72</xdr:row>
      <xdr:rowOff>95250</xdr:rowOff>
    </xdr:to>
    <xdr:sp>
      <xdr:nvSpPr>
        <xdr:cNvPr id="39" name="Line 48"/>
        <xdr:cNvSpPr>
          <a:spLocks/>
        </xdr:cNvSpPr>
      </xdr:nvSpPr>
      <xdr:spPr>
        <a:xfrm>
          <a:off x="9258300" y="12382500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161925</xdr:colOff>
      <xdr:row>72</xdr:row>
      <xdr:rowOff>66675</xdr:rowOff>
    </xdr:from>
    <xdr:to>
      <xdr:col>15</xdr:col>
      <xdr:colOff>466725</xdr:colOff>
      <xdr:row>72</xdr:row>
      <xdr:rowOff>66675</xdr:rowOff>
    </xdr:to>
    <xdr:sp>
      <xdr:nvSpPr>
        <xdr:cNvPr id="40" name="Line 49"/>
        <xdr:cNvSpPr>
          <a:spLocks/>
        </xdr:cNvSpPr>
      </xdr:nvSpPr>
      <xdr:spPr>
        <a:xfrm flipH="1">
          <a:off x="9229725" y="12353925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581025</xdr:colOff>
      <xdr:row>67</xdr:row>
      <xdr:rowOff>152400</xdr:rowOff>
    </xdr:from>
    <xdr:to>
      <xdr:col>15</xdr:col>
      <xdr:colOff>142875</xdr:colOff>
      <xdr:row>69</xdr:row>
      <xdr:rowOff>19050</xdr:rowOff>
    </xdr:to>
    <xdr:sp>
      <xdr:nvSpPr>
        <xdr:cNvPr id="41" name="Text Box 50"/>
        <xdr:cNvSpPr txBox="1">
          <a:spLocks noChangeArrowheads="1"/>
        </xdr:cNvSpPr>
      </xdr:nvSpPr>
      <xdr:spPr>
        <a:xfrm>
          <a:off x="9648825" y="11630025"/>
          <a:ext cx="17145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14</xdr:col>
      <xdr:colOff>581025</xdr:colOff>
      <xdr:row>72</xdr:row>
      <xdr:rowOff>142875</xdr:rowOff>
    </xdr:from>
    <xdr:to>
      <xdr:col>15</xdr:col>
      <xdr:colOff>123825</xdr:colOff>
      <xdr:row>73</xdr:row>
      <xdr:rowOff>142875</xdr:rowOff>
    </xdr:to>
    <xdr:sp>
      <xdr:nvSpPr>
        <xdr:cNvPr id="42" name="Text Box 51"/>
        <xdr:cNvSpPr txBox="1">
          <a:spLocks noChangeArrowheads="1"/>
        </xdr:cNvSpPr>
      </xdr:nvSpPr>
      <xdr:spPr>
        <a:xfrm>
          <a:off x="9648825" y="12430125"/>
          <a:ext cx="1524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14</xdr:col>
      <xdr:colOff>523875</xdr:colOff>
      <xdr:row>64</xdr:row>
      <xdr:rowOff>66675</xdr:rowOff>
    </xdr:from>
    <xdr:to>
      <xdr:col>15</xdr:col>
      <xdr:colOff>257175</xdr:colOff>
      <xdr:row>65</xdr:row>
      <xdr:rowOff>28575</xdr:rowOff>
    </xdr:to>
    <xdr:sp>
      <xdr:nvSpPr>
        <xdr:cNvPr id="43" name="Text Box 52"/>
        <xdr:cNvSpPr txBox="1">
          <a:spLocks noChangeArrowheads="1"/>
        </xdr:cNvSpPr>
      </xdr:nvSpPr>
      <xdr:spPr>
        <a:xfrm>
          <a:off x="9591675" y="11058525"/>
          <a:ext cx="34290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Lungh.</a:t>
          </a:r>
        </a:p>
      </xdr:txBody>
    </xdr:sp>
    <xdr:clientData/>
  </xdr:twoCellAnchor>
  <xdr:oneCellAnchor>
    <xdr:from>
      <xdr:col>14</xdr:col>
      <xdr:colOff>95250</xdr:colOff>
      <xdr:row>67</xdr:row>
      <xdr:rowOff>28575</xdr:rowOff>
    </xdr:from>
    <xdr:ext cx="142875" cy="533400"/>
    <xdr:sp>
      <xdr:nvSpPr>
        <xdr:cNvPr id="44" name="Text Box 53"/>
        <xdr:cNvSpPr txBox="1">
          <a:spLocks noChangeArrowheads="1"/>
        </xdr:cNvSpPr>
      </xdr:nvSpPr>
      <xdr:spPr>
        <a:xfrm>
          <a:off x="9163050" y="11506200"/>
          <a:ext cx="142875" cy="533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Larghezza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8</xdr:row>
      <xdr:rowOff>19050</xdr:rowOff>
    </xdr:from>
    <xdr:to>
      <xdr:col>5</xdr:col>
      <xdr:colOff>381000</xdr:colOff>
      <xdr:row>8</xdr:row>
      <xdr:rowOff>76200</xdr:rowOff>
    </xdr:to>
    <xdr:sp>
      <xdr:nvSpPr>
        <xdr:cNvPr id="1" name="Rectangle 1"/>
        <xdr:cNvSpPr>
          <a:spLocks/>
        </xdr:cNvSpPr>
      </xdr:nvSpPr>
      <xdr:spPr>
        <a:xfrm>
          <a:off x="742950" y="1581150"/>
          <a:ext cx="3924300" cy="57150"/>
        </a:xfrm>
        <a:prstGeom prst="rect">
          <a:avLst/>
        </a:prstGeom>
        <a:solidFill>
          <a:srgbClr val="FFFFFF"/>
        </a:solidFill>
        <a:ln w="762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6</xdr:row>
      <xdr:rowOff>190500</xdr:rowOff>
    </xdr:from>
    <xdr:to>
      <xdr:col>5</xdr:col>
      <xdr:colOff>400050</xdr:colOff>
      <xdr:row>7</xdr:row>
      <xdr:rowOff>171450</xdr:rowOff>
    </xdr:to>
    <xdr:sp>
      <xdr:nvSpPr>
        <xdr:cNvPr id="2" name="Rectangle 2"/>
        <xdr:cNvSpPr>
          <a:spLocks/>
        </xdr:cNvSpPr>
      </xdr:nvSpPr>
      <xdr:spPr>
        <a:xfrm>
          <a:off x="704850" y="1352550"/>
          <a:ext cx="3981450" cy="180975"/>
        </a:xfrm>
        <a:prstGeom prst="rect">
          <a:avLst/>
        </a:prstGeom>
        <a:solidFill>
          <a:srgbClr val="96969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10</xdr:row>
      <xdr:rowOff>19050</xdr:rowOff>
    </xdr:from>
    <xdr:to>
      <xdr:col>5</xdr:col>
      <xdr:colOff>390525</xdr:colOff>
      <xdr:row>10</xdr:row>
      <xdr:rowOff>28575</xdr:rowOff>
    </xdr:to>
    <xdr:sp>
      <xdr:nvSpPr>
        <xdr:cNvPr id="3" name="Line 3"/>
        <xdr:cNvSpPr>
          <a:spLocks/>
        </xdr:cNvSpPr>
      </xdr:nvSpPr>
      <xdr:spPr>
        <a:xfrm>
          <a:off x="752475" y="1981200"/>
          <a:ext cx="39243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981075</xdr:colOff>
      <xdr:row>9</xdr:row>
      <xdr:rowOff>9525</xdr:rowOff>
    </xdr:from>
    <xdr:to>
      <xdr:col>3</xdr:col>
      <xdr:colOff>514350</xdr:colOff>
      <xdr:row>9</xdr:row>
      <xdr:rowOff>19050</xdr:rowOff>
    </xdr:to>
    <xdr:sp>
      <xdr:nvSpPr>
        <xdr:cNvPr id="4" name="Line 4"/>
        <xdr:cNvSpPr>
          <a:spLocks/>
        </xdr:cNvSpPr>
      </xdr:nvSpPr>
      <xdr:spPr>
        <a:xfrm>
          <a:off x="2343150" y="1771650"/>
          <a:ext cx="10287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5</xdr:row>
      <xdr:rowOff>28575</xdr:rowOff>
    </xdr:from>
    <xdr:to>
      <xdr:col>4</xdr:col>
      <xdr:colOff>219075</xdr:colOff>
      <xdr:row>6</xdr:row>
      <xdr:rowOff>38100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3495675" y="990600"/>
          <a:ext cx="1905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q </a:t>
          </a:r>
        </a:p>
      </xdr:txBody>
    </xdr:sp>
    <xdr:clientData/>
  </xdr:twoCellAnchor>
  <xdr:twoCellAnchor>
    <xdr:from>
      <xdr:col>2</xdr:col>
      <xdr:colOff>1381125</xdr:colOff>
      <xdr:row>9</xdr:row>
      <xdr:rowOff>142875</xdr:rowOff>
    </xdr:from>
    <xdr:to>
      <xdr:col>3</xdr:col>
      <xdr:colOff>95250</xdr:colOff>
      <xdr:row>10</xdr:row>
      <xdr:rowOff>142875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2743200" y="1905000"/>
          <a:ext cx="20955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L</a:t>
          </a:r>
        </a:p>
      </xdr:txBody>
    </xdr:sp>
    <xdr:clientData/>
  </xdr:twoCellAnchor>
  <xdr:twoCellAnchor>
    <xdr:from>
      <xdr:col>1</xdr:col>
      <xdr:colOff>38100</xdr:colOff>
      <xdr:row>8</xdr:row>
      <xdr:rowOff>104775</xdr:rowOff>
    </xdr:from>
    <xdr:to>
      <xdr:col>1</xdr:col>
      <xdr:colOff>190500</xdr:colOff>
      <xdr:row>9</xdr:row>
      <xdr:rowOff>104775</xdr:rowOff>
    </xdr:to>
    <xdr:sp>
      <xdr:nvSpPr>
        <xdr:cNvPr id="7" name="AutoShape 7"/>
        <xdr:cNvSpPr>
          <a:spLocks/>
        </xdr:cNvSpPr>
      </xdr:nvSpPr>
      <xdr:spPr>
        <a:xfrm>
          <a:off x="647700" y="1666875"/>
          <a:ext cx="152400" cy="2000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314325</xdr:colOff>
      <xdr:row>8</xdr:row>
      <xdr:rowOff>104775</xdr:rowOff>
    </xdr:from>
    <xdr:to>
      <xdr:col>5</xdr:col>
      <xdr:colOff>476250</xdr:colOff>
      <xdr:row>9</xdr:row>
      <xdr:rowOff>114300</xdr:rowOff>
    </xdr:to>
    <xdr:sp>
      <xdr:nvSpPr>
        <xdr:cNvPr id="8" name="AutoShape 8"/>
        <xdr:cNvSpPr>
          <a:spLocks/>
        </xdr:cNvSpPr>
      </xdr:nvSpPr>
      <xdr:spPr>
        <a:xfrm>
          <a:off x="4600575" y="1666875"/>
          <a:ext cx="161925" cy="2095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1381125</xdr:colOff>
      <xdr:row>8</xdr:row>
      <xdr:rowOff>104775</xdr:rowOff>
    </xdr:from>
    <xdr:to>
      <xdr:col>3</xdr:col>
      <xdr:colOff>76200</xdr:colOff>
      <xdr:row>9</xdr:row>
      <xdr:rowOff>114300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2743200" y="1666875"/>
          <a:ext cx="1905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</a:t>
          </a:r>
        </a:p>
      </xdr:txBody>
    </xdr:sp>
    <xdr:clientData/>
  </xdr:twoCellAnchor>
  <xdr:twoCellAnchor>
    <xdr:from>
      <xdr:col>2</xdr:col>
      <xdr:colOff>971550</xdr:colOff>
      <xdr:row>4</xdr:row>
      <xdr:rowOff>180975</xdr:rowOff>
    </xdr:from>
    <xdr:to>
      <xdr:col>3</xdr:col>
      <xdr:colOff>542925</xdr:colOff>
      <xdr:row>6</xdr:row>
      <xdr:rowOff>133350</xdr:rowOff>
    </xdr:to>
    <xdr:sp>
      <xdr:nvSpPr>
        <xdr:cNvPr id="10" name="Rectangle 10"/>
        <xdr:cNvSpPr>
          <a:spLocks/>
        </xdr:cNvSpPr>
      </xdr:nvSpPr>
      <xdr:spPr>
        <a:xfrm>
          <a:off x="2333625" y="942975"/>
          <a:ext cx="1066800" cy="352425"/>
        </a:xfrm>
        <a:prstGeom prst="rect">
          <a:avLst/>
        </a:prstGeom>
        <a:solidFill>
          <a:srgbClr val="96969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438150</xdr:colOff>
      <xdr:row>6</xdr:row>
      <xdr:rowOff>180975</xdr:rowOff>
    </xdr:from>
    <xdr:to>
      <xdr:col>6</xdr:col>
      <xdr:colOff>19050</xdr:colOff>
      <xdr:row>7</xdr:row>
      <xdr:rowOff>161925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4724400" y="1343025"/>
          <a:ext cx="1905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Q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8</xdr:row>
      <xdr:rowOff>19050</xdr:rowOff>
    </xdr:from>
    <xdr:to>
      <xdr:col>5</xdr:col>
      <xdr:colOff>381000</xdr:colOff>
      <xdr:row>8</xdr:row>
      <xdr:rowOff>76200</xdr:rowOff>
    </xdr:to>
    <xdr:sp>
      <xdr:nvSpPr>
        <xdr:cNvPr id="1" name="Rectangle 1"/>
        <xdr:cNvSpPr>
          <a:spLocks/>
        </xdr:cNvSpPr>
      </xdr:nvSpPr>
      <xdr:spPr>
        <a:xfrm>
          <a:off x="771525" y="1581150"/>
          <a:ext cx="3924300" cy="57150"/>
        </a:xfrm>
        <a:prstGeom prst="rect">
          <a:avLst/>
        </a:prstGeom>
        <a:solidFill>
          <a:srgbClr val="FFFFFF"/>
        </a:solidFill>
        <a:ln w="762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6</xdr:row>
      <xdr:rowOff>190500</xdr:rowOff>
    </xdr:from>
    <xdr:to>
      <xdr:col>5</xdr:col>
      <xdr:colOff>400050</xdr:colOff>
      <xdr:row>7</xdr:row>
      <xdr:rowOff>171450</xdr:rowOff>
    </xdr:to>
    <xdr:sp>
      <xdr:nvSpPr>
        <xdr:cNvPr id="2" name="Rectangle 2"/>
        <xdr:cNvSpPr>
          <a:spLocks/>
        </xdr:cNvSpPr>
      </xdr:nvSpPr>
      <xdr:spPr>
        <a:xfrm>
          <a:off x="733425" y="1352550"/>
          <a:ext cx="3981450" cy="180975"/>
        </a:xfrm>
        <a:prstGeom prst="rect">
          <a:avLst/>
        </a:prstGeom>
        <a:solidFill>
          <a:srgbClr val="96969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10</xdr:row>
      <xdr:rowOff>19050</xdr:rowOff>
    </xdr:from>
    <xdr:to>
      <xdr:col>5</xdr:col>
      <xdr:colOff>390525</xdr:colOff>
      <xdr:row>10</xdr:row>
      <xdr:rowOff>28575</xdr:rowOff>
    </xdr:to>
    <xdr:sp>
      <xdr:nvSpPr>
        <xdr:cNvPr id="3" name="Line 3"/>
        <xdr:cNvSpPr>
          <a:spLocks/>
        </xdr:cNvSpPr>
      </xdr:nvSpPr>
      <xdr:spPr>
        <a:xfrm>
          <a:off x="781050" y="1981200"/>
          <a:ext cx="39243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981075</xdr:colOff>
      <xdr:row>9</xdr:row>
      <xdr:rowOff>9525</xdr:rowOff>
    </xdr:from>
    <xdr:to>
      <xdr:col>3</xdr:col>
      <xdr:colOff>514350</xdr:colOff>
      <xdr:row>9</xdr:row>
      <xdr:rowOff>19050</xdr:rowOff>
    </xdr:to>
    <xdr:sp>
      <xdr:nvSpPr>
        <xdr:cNvPr id="4" name="Line 4"/>
        <xdr:cNvSpPr>
          <a:spLocks/>
        </xdr:cNvSpPr>
      </xdr:nvSpPr>
      <xdr:spPr>
        <a:xfrm>
          <a:off x="2371725" y="1771650"/>
          <a:ext cx="10287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5</xdr:row>
      <xdr:rowOff>28575</xdr:rowOff>
    </xdr:from>
    <xdr:to>
      <xdr:col>4</xdr:col>
      <xdr:colOff>219075</xdr:colOff>
      <xdr:row>6</xdr:row>
      <xdr:rowOff>38100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3524250" y="990600"/>
          <a:ext cx="1905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q </a:t>
          </a:r>
        </a:p>
      </xdr:txBody>
    </xdr:sp>
    <xdr:clientData/>
  </xdr:twoCellAnchor>
  <xdr:twoCellAnchor>
    <xdr:from>
      <xdr:col>2</xdr:col>
      <xdr:colOff>1381125</xdr:colOff>
      <xdr:row>9</xdr:row>
      <xdr:rowOff>142875</xdr:rowOff>
    </xdr:from>
    <xdr:to>
      <xdr:col>3</xdr:col>
      <xdr:colOff>95250</xdr:colOff>
      <xdr:row>10</xdr:row>
      <xdr:rowOff>142875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2771775" y="1905000"/>
          <a:ext cx="20955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L</a:t>
          </a:r>
        </a:p>
      </xdr:txBody>
    </xdr:sp>
    <xdr:clientData/>
  </xdr:twoCellAnchor>
  <xdr:twoCellAnchor>
    <xdr:from>
      <xdr:col>1</xdr:col>
      <xdr:colOff>38100</xdr:colOff>
      <xdr:row>8</xdr:row>
      <xdr:rowOff>104775</xdr:rowOff>
    </xdr:from>
    <xdr:to>
      <xdr:col>1</xdr:col>
      <xdr:colOff>190500</xdr:colOff>
      <xdr:row>9</xdr:row>
      <xdr:rowOff>104775</xdr:rowOff>
    </xdr:to>
    <xdr:sp>
      <xdr:nvSpPr>
        <xdr:cNvPr id="7" name="AutoShape 7"/>
        <xdr:cNvSpPr>
          <a:spLocks/>
        </xdr:cNvSpPr>
      </xdr:nvSpPr>
      <xdr:spPr>
        <a:xfrm>
          <a:off x="676275" y="1666875"/>
          <a:ext cx="152400" cy="2000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314325</xdr:colOff>
      <xdr:row>8</xdr:row>
      <xdr:rowOff>104775</xdr:rowOff>
    </xdr:from>
    <xdr:to>
      <xdr:col>5</xdr:col>
      <xdr:colOff>476250</xdr:colOff>
      <xdr:row>9</xdr:row>
      <xdr:rowOff>114300</xdr:rowOff>
    </xdr:to>
    <xdr:sp>
      <xdr:nvSpPr>
        <xdr:cNvPr id="8" name="AutoShape 8"/>
        <xdr:cNvSpPr>
          <a:spLocks/>
        </xdr:cNvSpPr>
      </xdr:nvSpPr>
      <xdr:spPr>
        <a:xfrm>
          <a:off x="4629150" y="1666875"/>
          <a:ext cx="161925" cy="2095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1381125</xdr:colOff>
      <xdr:row>8</xdr:row>
      <xdr:rowOff>104775</xdr:rowOff>
    </xdr:from>
    <xdr:to>
      <xdr:col>3</xdr:col>
      <xdr:colOff>76200</xdr:colOff>
      <xdr:row>9</xdr:row>
      <xdr:rowOff>114300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2771775" y="1666875"/>
          <a:ext cx="1905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</a:t>
          </a:r>
        </a:p>
      </xdr:txBody>
    </xdr:sp>
    <xdr:clientData/>
  </xdr:twoCellAnchor>
  <xdr:twoCellAnchor>
    <xdr:from>
      <xdr:col>2</xdr:col>
      <xdr:colOff>971550</xdr:colOff>
      <xdr:row>4</xdr:row>
      <xdr:rowOff>180975</xdr:rowOff>
    </xdr:from>
    <xdr:to>
      <xdr:col>3</xdr:col>
      <xdr:colOff>542925</xdr:colOff>
      <xdr:row>6</xdr:row>
      <xdr:rowOff>133350</xdr:rowOff>
    </xdr:to>
    <xdr:sp>
      <xdr:nvSpPr>
        <xdr:cNvPr id="10" name="Rectangle 10"/>
        <xdr:cNvSpPr>
          <a:spLocks/>
        </xdr:cNvSpPr>
      </xdr:nvSpPr>
      <xdr:spPr>
        <a:xfrm>
          <a:off x="2362200" y="942975"/>
          <a:ext cx="1066800" cy="352425"/>
        </a:xfrm>
        <a:prstGeom prst="rect">
          <a:avLst/>
        </a:prstGeom>
        <a:solidFill>
          <a:srgbClr val="96969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438150</xdr:colOff>
      <xdr:row>6</xdr:row>
      <xdr:rowOff>180975</xdr:rowOff>
    </xdr:from>
    <xdr:to>
      <xdr:col>6</xdr:col>
      <xdr:colOff>19050</xdr:colOff>
      <xdr:row>7</xdr:row>
      <xdr:rowOff>161925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4752975" y="1343025"/>
          <a:ext cx="1905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Q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57150</xdr:colOff>
      <xdr:row>4</xdr:row>
      <xdr:rowOff>95250</xdr:rowOff>
    </xdr:from>
    <xdr:to>
      <xdr:col>19</xdr:col>
      <xdr:colOff>514350</xdr:colOff>
      <xdr:row>26</xdr:row>
      <xdr:rowOff>209550</xdr:rowOff>
    </xdr:to>
    <xdr:graphicFrame>
      <xdr:nvGraphicFramePr>
        <xdr:cNvPr id="1" name="Chart 1"/>
        <xdr:cNvGraphicFramePr/>
      </xdr:nvGraphicFramePr>
      <xdr:xfrm>
        <a:off x="7315200" y="914400"/>
        <a:ext cx="4724400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95250</xdr:colOff>
      <xdr:row>28</xdr:row>
      <xdr:rowOff>95250</xdr:rowOff>
    </xdr:from>
    <xdr:to>
      <xdr:col>15</xdr:col>
      <xdr:colOff>323850</xdr:colOff>
      <xdr:row>38</xdr:row>
      <xdr:rowOff>133350</xdr:rowOff>
    </xdr:to>
    <xdr:sp>
      <xdr:nvSpPr>
        <xdr:cNvPr id="2" name="Rectangle 2"/>
        <xdr:cNvSpPr>
          <a:spLocks/>
        </xdr:cNvSpPr>
      </xdr:nvSpPr>
      <xdr:spPr>
        <a:xfrm>
          <a:off x="7353300" y="6219825"/>
          <a:ext cx="2057400" cy="2314575"/>
        </a:xfrm>
        <a:prstGeom prst="rect">
          <a:avLst/>
        </a:prstGeom>
        <a:solidFill>
          <a:srgbClr val="FFFFFF"/>
        </a:solidFill>
        <a:ln w="762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95250</xdr:colOff>
      <xdr:row>30</xdr:row>
      <xdr:rowOff>190500</xdr:rowOff>
    </xdr:from>
    <xdr:to>
      <xdr:col>14</xdr:col>
      <xdr:colOff>381000</xdr:colOff>
      <xdr:row>35</xdr:row>
      <xdr:rowOff>95250</xdr:rowOff>
    </xdr:to>
    <xdr:sp>
      <xdr:nvSpPr>
        <xdr:cNvPr id="3" name="Rectangle 3"/>
        <xdr:cNvSpPr>
          <a:spLocks/>
        </xdr:cNvSpPr>
      </xdr:nvSpPr>
      <xdr:spPr>
        <a:xfrm>
          <a:off x="7962900" y="6838950"/>
          <a:ext cx="895350" cy="1000125"/>
        </a:xfrm>
        <a:prstGeom prst="rect">
          <a:avLst/>
        </a:prstGeom>
        <a:solidFill>
          <a:srgbClr val="96969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95250</xdr:colOff>
      <xdr:row>37</xdr:row>
      <xdr:rowOff>209550</xdr:rowOff>
    </xdr:from>
    <xdr:to>
      <xdr:col>15</xdr:col>
      <xdr:colOff>323850</xdr:colOff>
      <xdr:row>37</xdr:row>
      <xdr:rowOff>209550</xdr:rowOff>
    </xdr:to>
    <xdr:sp>
      <xdr:nvSpPr>
        <xdr:cNvPr id="4" name="Line 4"/>
        <xdr:cNvSpPr>
          <a:spLocks/>
        </xdr:cNvSpPr>
      </xdr:nvSpPr>
      <xdr:spPr>
        <a:xfrm>
          <a:off x="7353300" y="83915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114300</xdr:colOff>
      <xdr:row>30</xdr:row>
      <xdr:rowOff>66675</xdr:rowOff>
    </xdr:from>
    <xdr:to>
      <xdr:col>14</xdr:col>
      <xdr:colOff>361950</xdr:colOff>
      <xdr:row>30</xdr:row>
      <xdr:rowOff>66675</xdr:rowOff>
    </xdr:to>
    <xdr:sp>
      <xdr:nvSpPr>
        <xdr:cNvPr id="5" name="Line 5"/>
        <xdr:cNvSpPr>
          <a:spLocks/>
        </xdr:cNvSpPr>
      </xdr:nvSpPr>
      <xdr:spPr>
        <a:xfrm>
          <a:off x="7981950" y="671512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600075</xdr:colOff>
      <xdr:row>30</xdr:row>
      <xdr:rowOff>209550</xdr:rowOff>
    </xdr:from>
    <xdr:to>
      <xdr:col>12</xdr:col>
      <xdr:colOff>600075</xdr:colOff>
      <xdr:row>35</xdr:row>
      <xdr:rowOff>133350</xdr:rowOff>
    </xdr:to>
    <xdr:sp>
      <xdr:nvSpPr>
        <xdr:cNvPr id="6" name="Line 6"/>
        <xdr:cNvSpPr>
          <a:spLocks/>
        </xdr:cNvSpPr>
      </xdr:nvSpPr>
      <xdr:spPr>
        <a:xfrm>
          <a:off x="7858125" y="6858000"/>
          <a:ext cx="0" cy="1019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390525</xdr:colOff>
      <xdr:row>29</xdr:row>
      <xdr:rowOff>19050</xdr:rowOff>
    </xdr:from>
    <xdr:to>
      <xdr:col>13</xdr:col>
      <xdr:colOff>542925</xdr:colOff>
      <xdr:row>29</xdr:row>
      <xdr:rowOff>180975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8258175" y="6448425"/>
          <a:ext cx="1524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13</xdr:col>
      <xdr:colOff>295275</xdr:colOff>
      <xdr:row>37</xdr:row>
      <xdr:rowOff>66675</xdr:rowOff>
    </xdr:from>
    <xdr:to>
      <xdr:col>14</xdr:col>
      <xdr:colOff>28575</xdr:colOff>
      <xdr:row>38</xdr:row>
      <xdr:rowOff>38100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8162925" y="8248650"/>
          <a:ext cx="3429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Luce</a:t>
          </a:r>
        </a:p>
      </xdr:txBody>
    </xdr:sp>
    <xdr:clientData/>
  </xdr:twoCellAnchor>
  <xdr:twoCellAnchor>
    <xdr:from>
      <xdr:col>12</xdr:col>
      <xdr:colOff>266700</xdr:colOff>
      <xdr:row>32</xdr:row>
      <xdr:rowOff>142875</xdr:rowOff>
    </xdr:from>
    <xdr:to>
      <xdr:col>12</xdr:col>
      <xdr:colOff>438150</xdr:colOff>
      <xdr:row>33</xdr:row>
      <xdr:rowOff>95250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7524750" y="7229475"/>
          <a:ext cx="1714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14</xdr:col>
      <xdr:colOff>571500</xdr:colOff>
      <xdr:row>32</xdr:row>
      <xdr:rowOff>152400</xdr:rowOff>
    </xdr:from>
    <xdr:to>
      <xdr:col>15</xdr:col>
      <xdr:colOff>133350</xdr:colOff>
      <xdr:row>33</xdr:row>
      <xdr:rowOff>114300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9048750" y="7239000"/>
          <a:ext cx="1714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13</xdr:col>
      <xdr:colOff>9525</xdr:colOff>
      <xdr:row>36</xdr:row>
      <xdr:rowOff>19050</xdr:rowOff>
    </xdr:from>
    <xdr:to>
      <xdr:col>14</xdr:col>
      <xdr:colOff>323850</xdr:colOff>
      <xdr:row>36</xdr:row>
      <xdr:rowOff>19050</xdr:rowOff>
    </xdr:to>
    <xdr:sp>
      <xdr:nvSpPr>
        <xdr:cNvPr id="11" name="Line 11"/>
        <xdr:cNvSpPr>
          <a:spLocks/>
        </xdr:cNvSpPr>
      </xdr:nvSpPr>
      <xdr:spPr>
        <a:xfrm>
          <a:off x="7877175" y="7981950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590550</xdr:colOff>
      <xdr:row>35</xdr:row>
      <xdr:rowOff>209550</xdr:rowOff>
    </xdr:from>
    <xdr:to>
      <xdr:col>14</xdr:col>
      <xdr:colOff>285750</xdr:colOff>
      <xdr:row>35</xdr:row>
      <xdr:rowOff>209550</xdr:rowOff>
    </xdr:to>
    <xdr:sp>
      <xdr:nvSpPr>
        <xdr:cNvPr id="12" name="Line 12"/>
        <xdr:cNvSpPr>
          <a:spLocks/>
        </xdr:cNvSpPr>
      </xdr:nvSpPr>
      <xdr:spPr>
        <a:xfrm flipH="1">
          <a:off x="7848600" y="7953375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400050</xdr:colOff>
      <xdr:row>32</xdr:row>
      <xdr:rowOff>142875</xdr:rowOff>
    </xdr:from>
    <xdr:to>
      <xdr:col>13</xdr:col>
      <xdr:colOff>571500</xdr:colOff>
      <xdr:row>33</xdr:row>
      <xdr:rowOff>114300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8267700" y="7229475"/>
          <a:ext cx="17145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13</xdr:col>
      <xdr:colOff>400050</xdr:colOff>
      <xdr:row>36</xdr:row>
      <xdr:rowOff>66675</xdr:rowOff>
    </xdr:from>
    <xdr:to>
      <xdr:col>13</xdr:col>
      <xdr:colOff>552450</xdr:colOff>
      <xdr:row>37</xdr:row>
      <xdr:rowOff>9525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8267700" y="8029575"/>
          <a:ext cx="1524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13</xdr:col>
      <xdr:colOff>342900</xdr:colOff>
      <xdr:row>30</xdr:row>
      <xdr:rowOff>9525</xdr:rowOff>
    </xdr:from>
    <xdr:to>
      <xdr:col>14</xdr:col>
      <xdr:colOff>76200</xdr:colOff>
      <xdr:row>30</xdr:row>
      <xdr:rowOff>133350</xdr:rowOff>
    </xdr:to>
    <xdr:sp>
      <xdr:nvSpPr>
        <xdr:cNvPr id="15" name="Text Box 15"/>
        <xdr:cNvSpPr txBox="1">
          <a:spLocks noChangeArrowheads="1"/>
        </xdr:cNvSpPr>
      </xdr:nvSpPr>
      <xdr:spPr>
        <a:xfrm>
          <a:off x="8210550" y="6657975"/>
          <a:ext cx="34290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Lungh.</a:t>
          </a:r>
        </a:p>
      </xdr:txBody>
    </xdr:sp>
    <xdr:clientData/>
  </xdr:twoCellAnchor>
  <xdr:oneCellAnchor>
    <xdr:from>
      <xdr:col>12</xdr:col>
      <xdr:colOff>523875</xdr:colOff>
      <xdr:row>32</xdr:row>
      <xdr:rowOff>19050</xdr:rowOff>
    </xdr:from>
    <xdr:ext cx="142875" cy="533400"/>
    <xdr:sp>
      <xdr:nvSpPr>
        <xdr:cNvPr id="16" name="Text Box 16"/>
        <xdr:cNvSpPr txBox="1">
          <a:spLocks noChangeArrowheads="1"/>
        </xdr:cNvSpPr>
      </xdr:nvSpPr>
      <xdr:spPr>
        <a:xfrm>
          <a:off x="7781925" y="7105650"/>
          <a:ext cx="142875" cy="533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Larghezza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146"/>
  <sheetViews>
    <sheetView view="pageBreakPreview" zoomScaleSheetLayoutView="100" zoomScalePageLayoutView="0" workbookViewId="0" topLeftCell="A1">
      <selection activeCell="E23" sqref="E23"/>
    </sheetView>
  </sheetViews>
  <sheetFormatPr defaultColWidth="9.140625" defaultRowHeight="12.75"/>
  <cols>
    <col min="2" max="2" width="11.28125" style="0" customWidth="1"/>
    <col min="3" max="3" width="11.8515625" style="0" customWidth="1"/>
    <col min="5" max="5" width="12.28125" style="0" bestFit="1" customWidth="1"/>
  </cols>
  <sheetData>
    <row r="2" ht="15.75">
      <c r="B2" s="10" t="s">
        <v>69</v>
      </c>
    </row>
    <row r="3" ht="15.75">
      <c r="B3" s="10" t="s">
        <v>68</v>
      </c>
    </row>
    <row r="4" spans="2:10" ht="15.75">
      <c r="B4" s="10"/>
      <c r="H4" t="s">
        <v>111</v>
      </c>
      <c r="J4" t="s">
        <v>154</v>
      </c>
    </row>
    <row r="5" spans="2:8" ht="15.75">
      <c r="B5" s="10"/>
      <c r="H5" t="s">
        <v>169</v>
      </c>
    </row>
    <row r="6" ht="15.75">
      <c r="B6" s="10"/>
    </row>
    <row r="7" ht="15.75">
      <c r="B7" s="10"/>
    </row>
    <row r="8" ht="15.75">
      <c r="B8" s="10"/>
    </row>
    <row r="9" ht="15.75">
      <c r="B9" s="10"/>
    </row>
    <row r="10" ht="15.75">
      <c r="B10" s="10"/>
    </row>
    <row r="11" ht="15.75">
      <c r="B11" s="10"/>
    </row>
    <row r="12" ht="15.75">
      <c r="B12" s="10"/>
    </row>
    <row r="13" ht="15.75">
      <c r="B13" s="10"/>
    </row>
    <row r="14" ht="15.75">
      <c r="B14" s="10"/>
    </row>
    <row r="15" ht="15.75">
      <c r="B15" s="10"/>
    </row>
    <row r="19" spans="2:6" ht="12.75">
      <c r="B19" t="s">
        <v>0</v>
      </c>
      <c r="D19" t="s">
        <v>1</v>
      </c>
      <c r="E19" s="1">
        <v>9.55</v>
      </c>
      <c r="F19" t="s">
        <v>11</v>
      </c>
    </row>
    <row r="21" spans="2:9" ht="12.75">
      <c r="B21" t="s">
        <v>2</v>
      </c>
      <c r="D21" t="s">
        <v>3</v>
      </c>
      <c r="E21" s="1">
        <v>4</v>
      </c>
      <c r="F21" t="s">
        <v>11</v>
      </c>
      <c r="I21" t="s">
        <v>155</v>
      </c>
    </row>
    <row r="23" spans="2:6" ht="12.75">
      <c r="B23" t="s">
        <v>4</v>
      </c>
      <c r="D23" t="s">
        <v>5</v>
      </c>
      <c r="E23" s="1">
        <v>1.5</v>
      </c>
      <c r="F23" t="s">
        <v>11</v>
      </c>
    </row>
    <row r="24" spans="4:5" ht="12.75">
      <c r="D24" t="s">
        <v>12</v>
      </c>
      <c r="E24">
        <f>E23/2</f>
        <v>0.75</v>
      </c>
    </row>
    <row r="25" spans="2:6" ht="12.75">
      <c r="B25" t="s">
        <v>6</v>
      </c>
      <c r="D25" t="s">
        <v>7</v>
      </c>
      <c r="E25" s="1">
        <v>1</v>
      </c>
      <c r="F25" t="s">
        <v>11</v>
      </c>
    </row>
    <row r="26" spans="4:5" ht="12.75">
      <c r="D26" t="s">
        <v>13</v>
      </c>
      <c r="E26">
        <f>E25/2</f>
        <v>0.5</v>
      </c>
    </row>
    <row r="28" spans="2:6" ht="12.75">
      <c r="B28" t="s">
        <v>20</v>
      </c>
      <c r="D28" t="s">
        <v>24</v>
      </c>
      <c r="E28" s="1">
        <v>0.5</v>
      </c>
      <c r="F28" t="s">
        <v>11</v>
      </c>
    </row>
    <row r="29" spans="2:6" ht="12.75">
      <c r="B29" t="s">
        <v>21</v>
      </c>
      <c r="D29" t="s">
        <v>25</v>
      </c>
      <c r="E29" s="1">
        <v>0.2</v>
      </c>
      <c r="F29" t="s">
        <v>11</v>
      </c>
    </row>
    <row r="30" spans="2:10" ht="12.75">
      <c r="B30" t="s">
        <v>22</v>
      </c>
      <c r="D30" t="s">
        <v>26</v>
      </c>
      <c r="E30" s="1">
        <v>0.1</v>
      </c>
      <c r="F30" t="s">
        <v>11</v>
      </c>
      <c r="I30" s="8" t="s">
        <v>38</v>
      </c>
      <c r="J30" s="8" t="s">
        <v>39</v>
      </c>
    </row>
    <row r="31" spans="2:10" ht="12.75">
      <c r="B31" t="s">
        <v>23</v>
      </c>
      <c r="D31" t="s">
        <v>27</v>
      </c>
      <c r="E31" s="1">
        <v>0.04</v>
      </c>
      <c r="F31" t="s">
        <v>11</v>
      </c>
      <c r="I31" s="2">
        <f>(E28*E29^2-(E28-E30)*(E29-E31)^2)/2/J31</f>
        <v>0.1355555555555556</v>
      </c>
      <c r="J31" s="2">
        <f>(E29*E28-(E29-E31)*(E28-E30))</f>
        <v>0.036000000000000004</v>
      </c>
    </row>
    <row r="33" spans="2:9" ht="14.25">
      <c r="B33" t="s">
        <v>17</v>
      </c>
      <c r="D33" t="s">
        <v>18</v>
      </c>
      <c r="E33" s="1"/>
      <c r="F33" t="s">
        <v>77</v>
      </c>
      <c r="I33" t="s">
        <v>30</v>
      </c>
    </row>
    <row r="34" spans="4:6" ht="14.25">
      <c r="D34" t="s">
        <v>18</v>
      </c>
      <c r="E34" s="3">
        <f>IF(SUM(E33)&gt;0,E33,((E28*E29^2-(E28-E30)*(E29-E31)^2)^2-4*E29*E28*(E28-E30)*(E29-E31)*(E29-(E29-E31))^2)/(E28*E29-(E28-E30)*(E29-E31))/12)</f>
        <v>0.00012568888888888895</v>
      </c>
      <c r="F34" t="s">
        <v>77</v>
      </c>
    </row>
    <row r="35" spans="2:9" ht="14.25">
      <c r="B35" t="s">
        <v>29</v>
      </c>
      <c r="D35" t="s">
        <v>19</v>
      </c>
      <c r="E35" s="1"/>
      <c r="F35" t="s">
        <v>77</v>
      </c>
      <c r="I35" t="s">
        <v>30</v>
      </c>
    </row>
    <row r="36" spans="4:9" ht="14.25">
      <c r="D36" t="s">
        <v>19</v>
      </c>
      <c r="E36" s="3">
        <f>IF(SUM(E35)&gt;0,E35,E28*E31^3/12)</f>
        <v>2.6666666666666673E-06</v>
      </c>
      <c r="F36" t="s">
        <v>77</v>
      </c>
      <c r="I36" t="s">
        <v>31</v>
      </c>
    </row>
    <row r="37" ht="12.75">
      <c r="E37" s="3"/>
    </row>
    <row r="38" spans="2:9" ht="12.75">
      <c r="B38" t="s">
        <v>32</v>
      </c>
      <c r="D38" t="s">
        <v>33</v>
      </c>
      <c r="E38" s="1">
        <v>25</v>
      </c>
      <c r="F38" t="s">
        <v>76</v>
      </c>
      <c r="I38" t="s">
        <v>34</v>
      </c>
    </row>
    <row r="40" spans="2:6" ht="12.75">
      <c r="B40" t="s">
        <v>35</v>
      </c>
      <c r="D40" t="s">
        <v>36</v>
      </c>
      <c r="E40" s="4">
        <f>5700*SQRT(E38)</f>
        <v>28500</v>
      </c>
      <c r="F40" t="s">
        <v>76</v>
      </c>
    </row>
    <row r="42" s="86" customFormat="1" ht="12.75">
      <c r="B42" s="85" t="s">
        <v>58</v>
      </c>
    </row>
    <row r="44" ht="12.75">
      <c r="B44" s="9" t="s">
        <v>9</v>
      </c>
    </row>
    <row r="46" spans="2:5" ht="12.75">
      <c r="B46" t="s">
        <v>14</v>
      </c>
      <c r="D46" s="5" t="s">
        <v>10</v>
      </c>
      <c r="E46" s="6">
        <f>E19*E19/(4*E24*(E19-E24))</f>
        <v>3.454640151515152</v>
      </c>
    </row>
    <row r="47" spans="9:10" ht="12.75">
      <c r="I47" t="s">
        <v>153</v>
      </c>
      <c r="J47">
        <f>(E46+E48)/2</f>
        <v>2.9739915016196883</v>
      </c>
    </row>
    <row r="48" spans="2:5" ht="12.75">
      <c r="B48" t="s">
        <v>15</v>
      </c>
      <c r="D48" s="5" t="s">
        <v>10</v>
      </c>
      <c r="E48" s="6">
        <f>E19*E19*E19/8/E24/(3*E19*E19/4-3*E24*E19/2+E24*E24)</f>
        <v>2.4933428517242247</v>
      </c>
    </row>
    <row r="50" ht="13.5" customHeight="1">
      <c r="B50" s="9" t="s">
        <v>16</v>
      </c>
    </row>
    <row r="51" ht="13.5" customHeight="1"/>
    <row r="52" spans="2:5" ht="12.75">
      <c r="B52" t="s">
        <v>40</v>
      </c>
      <c r="D52" t="s">
        <v>37</v>
      </c>
      <c r="E52" s="7">
        <f>SQRT(SQRT(6*E34/E36/E24/(E19^3-2*E19*E24*E24+E24^3)))</f>
        <v>0.8135727210381547</v>
      </c>
    </row>
    <row r="53" spans="4:5" ht="12.75">
      <c r="D53" s="5" t="s">
        <v>28</v>
      </c>
      <c r="E53" s="6">
        <f>1/(1-2.71828^(-E26*E52))</f>
        <v>2.9921002170531747</v>
      </c>
    </row>
    <row r="54" spans="9:10" ht="12.75">
      <c r="I54" t="s">
        <v>153</v>
      </c>
      <c r="J54">
        <f>(E53+E56)/2</f>
        <v>2.6366899315147476</v>
      </c>
    </row>
    <row r="55" spans="2:5" ht="12.75">
      <c r="B55" t="s">
        <v>41</v>
      </c>
      <c r="D55" t="s">
        <v>37</v>
      </c>
      <c r="E55" s="7">
        <f>SQRT(SQRT(6*E34/E36/E24/(E19^3/4-E19*E24*E24+E24^3)))</f>
        <v>1.1537552396782316</v>
      </c>
    </row>
    <row r="56" spans="4:5" ht="12.75">
      <c r="D56" s="5" t="s">
        <v>28</v>
      </c>
      <c r="E56" s="6">
        <f>1/(1-2.71828^(-E26*E55))</f>
        <v>2.2812796459763205</v>
      </c>
    </row>
    <row r="58" s="86" customFormat="1" ht="12.75">
      <c r="B58" s="85" t="s">
        <v>59</v>
      </c>
    </row>
    <row r="64" ht="12.75">
      <c r="B64" s="9" t="s">
        <v>9</v>
      </c>
    </row>
    <row r="66" spans="2:8" ht="12.75">
      <c r="B66" t="s">
        <v>60</v>
      </c>
      <c r="D66" t="s">
        <v>62</v>
      </c>
      <c r="E66" s="1">
        <v>1</v>
      </c>
      <c r="F66" t="s">
        <v>64</v>
      </c>
      <c r="H66" t="s">
        <v>156</v>
      </c>
    </row>
    <row r="68" spans="2:8" ht="12.75">
      <c r="B68" t="s">
        <v>157</v>
      </c>
      <c r="D68" t="s">
        <v>63</v>
      </c>
      <c r="E68" s="1">
        <v>0</v>
      </c>
      <c r="F68" t="s">
        <v>64</v>
      </c>
      <c r="H68" t="s">
        <v>166</v>
      </c>
    </row>
    <row r="70" spans="2:8" ht="12.75">
      <c r="B70" t="s">
        <v>157</v>
      </c>
      <c r="D70" t="s">
        <v>161</v>
      </c>
      <c r="E70" s="1">
        <v>0</v>
      </c>
      <c r="F70" t="s">
        <v>64</v>
      </c>
      <c r="H70" t="s">
        <v>167</v>
      </c>
    </row>
    <row r="72" spans="2:5" ht="12.75">
      <c r="B72" s="12" t="s">
        <v>65</v>
      </c>
      <c r="C72" s="12"/>
      <c r="D72" s="12" t="s">
        <v>10</v>
      </c>
      <c r="E72" s="12">
        <f>(E66+E68+E70)/E66</f>
        <v>1</v>
      </c>
    </row>
    <row r="74" ht="12.75">
      <c r="B74" s="9" t="s">
        <v>16</v>
      </c>
    </row>
    <row r="76" spans="2:8" ht="12.75">
      <c r="B76" t="s">
        <v>60</v>
      </c>
      <c r="D76" t="s">
        <v>62</v>
      </c>
      <c r="E76" s="1">
        <v>1</v>
      </c>
      <c r="F76" t="s">
        <v>64</v>
      </c>
      <c r="H76" t="s">
        <v>156</v>
      </c>
    </row>
    <row r="78" spans="2:8" ht="12.75">
      <c r="B78" t="s">
        <v>61</v>
      </c>
      <c r="D78" t="s">
        <v>162</v>
      </c>
      <c r="E78" s="1">
        <v>0</v>
      </c>
      <c r="F78" t="s">
        <v>64</v>
      </c>
      <c r="H78" t="s">
        <v>164</v>
      </c>
    </row>
    <row r="79" ht="12.75">
      <c r="O79" t="s">
        <v>128</v>
      </c>
    </row>
    <row r="80" spans="2:15" ht="12.75">
      <c r="B80" t="s">
        <v>61</v>
      </c>
      <c r="D80" t="s">
        <v>163</v>
      </c>
      <c r="E80" s="1">
        <v>0</v>
      </c>
      <c r="F80" t="s">
        <v>64</v>
      </c>
      <c r="H80" t="s">
        <v>165</v>
      </c>
      <c r="O80" t="s">
        <v>168</v>
      </c>
    </row>
    <row r="82" spans="2:5" ht="12.75">
      <c r="B82" s="12" t="s">
        <v>50</v>
      </c>
      <c r="C82" s="12"/>
      <c r="D82" s="12" t="s">
        <v>66</v>
      </c>
      <c r="E82" s="12">
        <f>(E76+2*E78+2*E80)/E76</f>
        <v>1</v>
      </c>
    </row>
    <row r="85" s="86" customFormat="1" ht="12.75">
      <c r="B85" s="85" t="s">
        <v>67</v>
      </c>
    </row>
    <row r="87" spans="2:6" ht="12.75">
      <c r="B87" t="s">
        <v>4</v>
      </c>
      <c r="D87" t="s">
        <v>5</v>
      </c>
      <c r="E87">
        <f>E23</f>
        <v>1.5</v>
      </c>
      <c r="F87" t="s">
        <v>11</v>
      </c>
    </row>
    <row r="88" spans="2:6" ht="12.75">
      <c r="B88" t="s">
        <v>6</v>
      </c>
      <c r="D88" t="s">
        <v>7</v>
      </c>
      <c r="E88">
        <f>E25</f>
        <v>1</v>
      </c>
      <c r="F88" t="s">
        <v>11</v>
      </c>
    </row>
    <row r="89" spans="2:6" ht="12.75">
      <c r="B89" t="s">
        <v>133</v>
      </c>
      <c r="D89" t="s">
        <v>134</v>
      </c>
      <c r="E89">
        <f>E87*E88</f>
        <v>1.5</v>
      </c>
      <c r="F89" t="s">
        <v>132</v>
      </c>
    </row>
    <row r="91" ht="12.75">
      <c r="B91" s="9" t="s">
        <v>46</v>
      </c>
    </row>
    <row r="92" ht="12.75">
      <c r="B92" s="11" t="s">
        <v>47</v>
      </c>
    </row>
    <row r="93" spans="2:6" ht="12.75">
      <c r="B93" t="s">
        <v>42</v>
      </c>
      <c r="D93" t="s">
        <v>43</v>
      </c>
      <c r="E93" s="1">
        <v>2.5</v>
      </c>
      <c r="F93" s="12" t="s">
        <v>75</v>
      </c>
    </row>
    <row r="95" spans="2:6" ht="12.75">
      <c r="B95" t="s">
        <v>44</v>
      </c>
      <c r="D95" t="s">
        <v>45</v>
      </c>
      <c r="E95" s="1">
        <v>2</v>
      </c>
      <c r="F95" s="12" t="s">
        <v>75</v>
      </c>
    </row>
    <row r="97" spans="2:5" ht="12.75">
      <c r="B97" t="s">
        <v>49</v>
      </c>
      <c r="D97" t="s">
        <v>10</v>
      </c>
      <c r="E97" s="1">
        <v>1.8</v>
      </c>
    </row>
    <row r="99" spans="2:5" ht="12.75">
      <c r="B99" t="s">
        <v>50</v>
      </c>
      <c r="D99" t="s">
        <v>28</v>
      </c>
      <c r="E99" s="1">
        <v>1.8</v>
      </c>
    </row>
    <row r="101" spans="2:6" ht="12.75">
      <c r="B101" s="9" t="s">
        <v>48</v>
      </c>
      <c r="C101" s="9"/>
      <c r="D101" s="9" t="s">
        <v>131</v>
      </c>
      <c r="E101" s="49">
        <f>(E95+E93)*E97*E99</f>
        <v>14.58</v>
      </c>
      <c r="F101" s="9" t="s">
        <v>75</v>
      </c>
    </row>
    <row r="103" spans="2:6" ht="12.75">
      <c r="B103" t="s">
        <v>130</v>
      </c>
      <c r="D103" t="s">
        <v>8</v>
      </c>
      <c r="E103">
        <f>E101*E87*E88</f>
        <v>21.87</v>
      </c>
      <c r="F103" t="s">
        <v>55</v>
      </c>
    </row>
    <row r="105" spans="2:6" ht="12.75">
      <c r="B105" t="s">
        <v>52</v>
      </c>
      <c r="D105" t="s">
        <v>51</v>
      </c>
      <c r="E105" s="25">
        <f>E101/10</f>
        <v>1.458</v>
      </c>
      <c r="F105" s="48" t="s">
        <v>11</v>
      </c>
    </row>
    <row r="107" spans="2:6" ht="12.75">
      <c r="B107" t="s">
        <v>53</v>
      </c>
      <c r="D107" t="s">
        <v>54</v>
      </c>
      <c r="E107" s="1">
        <v>0.25</v>
      </c>
      <c r="F107" t="s">
        <v>55</v>
      </c>
    </row>
    <row r="108" spans="2:8" ht="12.75">
      <c r="B108" t="s">
        <v>129</v>
      </c>
      <c r="D108" t="s">
        <v>57</v>
      </c>
      <c r="E108" s="1">
        <v>6</v>
      </c>
      <c r="F108" t="s">
        <v>121</v>
      </c>
      <c r="H108" t="s">
        <v>160</v>
      </c>
    </row>
    <row r="109" spans="2:8" ht="12.75">
      <c r="B109" t="s">
        <v>116</v>
      </c>
      <c r="D109" t="s">
        <v>56</v>
      </c>
      <c r="E109" s="48">
        <f>E103/E107</f>
        <v>87.48</v>
      </c>
      <c r="H109" t="s">
        <v>159</v>
      </c>
    </row>
    <row r="110" spans="2:8" ht="12.75">
      <c r="B110" t="s">
        <v>113</v>
      </c>
      <c r="D110" t="s">
        <v>114</v>
      </c>
      <c r="E110" s="48">
        <f>E109/E108/E89</f>
        <v>9.72</v>
      </c>
      <c r="F110" t="s">
        <v>112</v>
      </c>
      <c r="H110" t="s">
        <v>158</v>
      </c>
    </row>
    <row r="112" spans="2:6" ht="12.75">
      <c r="B112" t="s">
        <v>113</v>
      </c>
      <c r="D112" t="s">
        <v>114</v>
      </c>
      <c r="E112" s="1">
        <v>10</v>
      </c>
      <c r="F112" t="s">
        <v>112</v>
      </c>
    </row>
    <row r="113" spans="2:6" ht="12.75">
      <c r="B113" t="s">
        <v>116</v>
      </c>
      <c r="D113" t="s">
        <v>115</v>
      </c>
      <c r="E113" s="48">
        <f>E112*E108*E89</f>
        <v>90</v>
      </c>
      <c r="F113" t="s">
        <v>117</v>
      </c>
    </row>
    <row r="115" spans="2:6" ht="12.75">
      <c r="B115" s="9" t="s">
        <v>48</v>
      </c>
      <c r="C115" s="9"/>
      <c r="D115" s="9" t="s">
        <v>131</v>
      </c>
      <c r="E115" s="49">
        <f>E112*E108*E107</f>
        <v>15</v>
      </c>
      <c r="F115" s="9" t="s">
        <v>75</v>
      </c>
    </row>
    <row r="117" spans="2:6" ht="12.75">
      <c r="B117" t="s">
        <v>130</v>
      </c>
      <c r="D117" t="s">
        <v>8</v>
      </c>
      <c r="E117">
        <f>E115*E89</f>
        <v>22.5</v>
      </c>
      <c r="F117" t="s">
        <v>55</v>
      </c>
    </row>
    <row r="119" spans="2:6" ht="11.25" customHeight="1">
      <c r="B119" t="s">
        <v>118</v>
      </c>
      <c r="D119" t="s">
        <v>119</v>
      </c>
      <c r="E119" s="87">
        <f>(E115-E101)/E101</f>
        <v>0.02880658436213991</v>
      </c>
      <c r="F119" t="s">
        <v>120</v>
      </c>
    </row>
    <row r="122" s="86" customFormat="1" ht="12.75">
      <c r="B122" s="85" t="s">
        <v>70</v>
      </c>
    </row>
    <row r="124" spans="2:6" ht="12.75">
      <c r="B124" t="s">
        <v>74</v>
      </c>
      <c r="D124" t="s">
        <v>8</v>
      </c>
      <c r="E124" s="1">
        <v>1000</v>
      </c>
      <c r="F124" s="9" t="s">
        <v>80</v>
      </c>
    </row>
    <row r="126" spans="2:6" ht="12.75">
      <c r="B126" t="s">
        <v>81</v>
      </c>
      <c r="D126" t="s">
        <v>82</v>
      </c>
      <c r="E126">
        <f>E124*E28</f>
        <v>500</v>
      </c>
      <c r="F126" t="s">
        <v>83</v>
      </c>
    </row>
    <row r="128" spans="2:6" ht="12.75">
      <c r="B128" t="s">
        <v>0</v>
      </c>
      <c r="D128" t="s">
        <v>1</v>
      </c>
      <c r="E128">
        <f>E19*100</f>
        <v>955.0000000000001</v>
      </c>
      <c r="F128" t="s">
        <v>78</v>
      </c>
    </row>
    <row r="130" spans="2:6" ht="12.75">
      <c r="B130" t="s">
        <v>79</v>
      </c>
      <c r="D130" t="s">
        <v>5</v>
      </c>
      <c r="E130">
        <f>E23*100</f>
        <v>150</v>
      </c>
      <c r="F130" t="s">
        <v>78</v>
      </c>
    </row>
    <row r="132" spans="2:6" ht="14.25">
      <c r="B132" t="s">
        <v>17</v>
      </c>
      <c r="D132" t="s">
        <v>18</v>
      </c>
      <c r="E132" s="4">
        <f>E34*100000000</f>
        <v>12568.888888888894</v>
      </c>
      <c r="F132" t="s">
        <v>85</v>
      </c>
    </row>
    <row r="134" spans="2:6" ht="12.75">
      <c r="B134" t="s">
        <v>35</v>
      </c>
      <c r="D134" t="s">
        <v>36</v>
      </c>
      <c r="E134" s="4">
        <f>E40*10</f>
        <v>285000</v>
      </c>
      <c r="F134" t="s">
        <v>84</v>
      </c>
    </row>
    <row r="136" ht="12.75">
      <c r="B136" s="9" t="s">
        <v>71</v>
      </c>
    </row>
    <row r="138" spans="2:6" ht="12.75">
      <c r="B138" t="s">
        <v>14</v>
      </c>
      <c r="D138" s="5" t="s">
        <v>72</v>
      </c>
      <c r="E138" s="25">
        <f>E126/100*E130/96/E134/E132*(2*E128^3-E128*E130^2+E130^3/4)*10</f>
        <v>37.54143829561528</v>
      </c>
      <c r="F138" t="s">
        <v>64</v>
      </c>
    </row>
    <row r="140" spans="2:6" ht="12.75">
      <c r="B140" t="s">
        <v>15</v>
      </c>
      <c r="D140" s="5" t="s">
        <v>73</v>
      </c>
      <c r="E140" s="25">
        <f>E126/100*E130/384/E134/E132*(2*E128^3-2*E128*E130^2+E130^3)*10</f>
        <v>9.282002377685783</v>
      </c>
      <c r="F140" t="s">
        <v>64</v>
      </c>
    </row>
    <row r="142" spans="2:5" ht="12.75">
      <c r="B142" t="s">
        <v>135</v>
      </c>
      <c r="D142" s="5"/>
      <c r="E142" s="25"/>
    </row>
    <row r="143" spans="3:6" ht="12.75">
      <c r="C143" t="s">
        <v>136</v>
      </c>
      <c r="E143" s="96">
        <v>0.5</v>
      </c>
      <c r="F143" t="s">
        <v>138</v>
      </c>
    </row>
    <row r="144" spans="3:6" ht="12.75">
      <c r="C144" t="s">
        <v>137</v>
      </c>
      <c r="E144" s="96">
        <v>0.5</v>
      </c>
      <c r="F144" t="s">
        <v>138</v>
      </c>
    </row>
    <row r="146" spans="4:6" ht="12.75">
      <c r="D146" s="5" t="s">
        <v>73</v>
      </c>
      <c r="E146" s="25">
        <f>E138-0.974*(E144+E143)*E126/100*E130*E128*(E128*E128-E130*E130/3)/72/E132/E134/SQRT(3)*10</f>
        <v>23.415760501775175</v>
      </c>
      <c r="F146" t="s">
        <v>64</v>
      </c>
    </row>
  </sheetData>
  <sheetProtection password="CC79" sheet="1" objects="1" scenarios="1"/>
  <conditionalFormatting sqref="E119">
    <cfRule type="cellIs" priority="1" dxfId="0" operator="greaterThan" stopIfTrue="1">
      <formula>0.3</formula>
    </cfRule>
  </conditionalFormatting>
  <conditionalFormatting sqref="E38">
    <cfRule type="cellIs" priority="2" dxfId="0" operator="greaterThan" stopIfTrue="1">
      <formula>100</formula>
    </cfRule>
  </conditionalFormatting>
  <printOptions/>
  <pageMargins left="0.75" right="0.75" top="1" bottom="1" header="0.5" footer="0.5"/>
  <pageSetup horizontalDpi="300" verticalDpi="300" orientation="portrait" paperSize="9" scale="89" r:id="rId4"/>
  <rowBreaks count="2" manualBreakCount="2">
    <brk id="56" max="6" man="1"/>
    <brk id="84" max="6" man="1"/>
  </rowBreaks>
  <colBreaks count="1" manualBreakCount="1">
    <brk id="8" min="1" max="102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F61"/>
  <sheetViews>
    <sheetView view="pageBreakPreview" zoomScale="136" zoomScaleSheetLayoutView="136" zoomScalePageLayoutView="0" workbookViewId="0" topLeftCell="A7">
      <selection activeCell="D26" sqref="D26"/>
    </sheetView>
  </sheetViews>
  <sheetFormatPr defaultColWidth="9.140625" defaultRowHeight="12.75"/>
  <cols>
    <col min="2" max="2" width="11.28125" style="0" customWidth="1"/>
    <col min="3" max="3" width="22.421875" style="0" customWidth="1"/>
    <col min="5" max="5" width="12.28125" style="0" bestFit="1" customWidth="1"/>
  </cols>
  <sheetData>
    <row r="2" ht="15.75">
      <c r="B2" s="10" t="s">
        <v>69</v>
      </c>
    </row>
    <row r="3" ht="15.75">
      <c r="B3" s="10" t="s">
        <v>139</v>
      </c>
    </row>
    <row r="4" ht="15.75">
      <c r="B4" s="10"/>
    </row>
    <row r="5" ht="15.75">
      <c r="B5" s="10"/>
    </row>
    <row r="6" ht="15.75">
      <c r="B6" s="10"/>
    </row>
    <row r="7" ht="15.75">
      <c r="B7" s="10"/>
    </row>
    <row r="8" ht="15.75">
      <c r="B8" s="10"/>
    </row>
    <row r="9" ht="15.75">
      <c r="B9" s="10"/>
    </row>
    <row r="10" ht="15.75">
      <c r="B10" s="10"/>
    </row>
    <row r="11" ht="15.75">
      <c r="B11" s="10"/>
    </row>
    <row r="12" spans="2:3" ht="12.75">
      <c r="B12" t="s">
        <v>201</v>
      </c>
      <c r="C12" t="s">
        <v>198</v>
      </c>
    </row>
    <row r="15" spans="2:6" ht="12.75">
      <c r="B15" t="s">
        <v>140</v>
      </c>
      <c r="D15" t="s">
        <v>1</v>
      </c>
      <c r="E15" s="1">
        <v>9.55</v>
      </c>
      <c r="F15" t="s">
        <v>11</v>
      </c>
    </row>
    <row r="17" spans="2:6" ht="12.75">
      <c r="B17" t="s">
        <v>4</v>
      </c>
      <c r="D17" t="s">
        <v>177</v>
      </c>
      <c r="E17" s="1">
        <v>5</v>
      </c>
      <c r="F17" t="s">
        <v>11</v>
      </c>
    </row>
    <row r="22" s="86" customFormat="1" ht="12.75">
      <c r="B22" s="85" t="s">
        <v>175</v>
      </c>
    </row>
    <row r="24" spans="2:6" ht="12.75">
      <c r="B24" t="s">
        <v>142</v>
      </c>
      <c r="D24" t="s">
        <v>143</v>
      </c>
      <c r="E24" s="1">
        <v>15</v>
      </c>
      <c r="F24" t="s">
        <v>144</v>
      </c>
    </row>
    <row r="25" spans="3:6" ht="12.75">
      <c r="C25" t="s">
        <v>145</v>
      </c>
      <c r="D25" t="s">
        <v>191</v>
      </c>
      <c r="E25" s="95">
        <f>E24*$E$15</f>
        <v>143.25</v>
      </c>
      <c r="F25" t="s">
        <v>146</v>
      </c>
    </row>
    <row r="26" ht="12.75">
      <c r="E26" s="95"/>
    </row>
    <row r="27" spans="2:3" ht="12.75">
      <c r="B27" s="9" t="s">
        <v>147</v>
      </c>
      <c r="C27" s="9"/>
    </row>
    <row r="29" spans="2:6" ht="12.75">
      <c r="B29" t="s">
        <v>148</v>
      </c>
      <c r="D29" t="s">
        <v>206</v>
      </c>
      <c r="E29" s="95">
        <f>5/4*E24*$E$15^4/$E$17/(2*$E$15^3-$E$15*$E$17^2+$E$17^3/4)</f>
        <v>20.32764130978804</v>
      </c>
      <c r="F29" t="s">
        <v>144</v>
      </c>
    </row>
    <row r="30" spans="3:6" ht="12.75">
      <c r="C30" t="s">
        <v>145</v>
      </c>
      <c r="D30" t="s">
        <v>207</v>
      </c>
      <c r="E30" s="95">
        <f>E29*$E$17</f>
        <v>101.63820654894019</v>
      </c>
      <c r="F30" t="s">
        <v>146</v>
      </c>
    </row>
    <row r="32" spans="2:6" ht="12.75">
      <c r="B32" t="s">
        <v>149</v>
      </c>
      <c r="D32" t="s">
        <v>208</v>
      </c>
      <c r="E32" s="95">
        <f>E24*$E$15^2/$E$17/(2*$E$15-$E$17)</f>
        <v>19.40478723404255</v>
      </c>
      <c r="F32" t="s">
        <v>144</v>
      </c>
    </row>
    <row r="33" spans="3:6" ht="12.75">
      <c r="C33" t="s">
        <v>145</v>
      </c>
      <c r="D33" t="s">
        <v>209</v>
      </c>
      <c r="E33" s="95">
        <f>E32*$E$17</f>
        <v>97.02393617021275</v>
      </c>
      <c r="F33" t="s">
        <v>146</v>
      </c>
    </row>
    <row r="35" s="86" customFormat="1" ht="12.75">
      <c r="B35" s="85" t="s">
        <v>150</v>
      </c>
    </row>
    <row r="37" spans="2:6" ht="12.75">
      <c r="B37" s="5" t="s">
        <v>176</v>
      </c>
      <c r="D37" t="s">
        <v>151</v>
      </c>
      <c r="E37" s="1">
        <v>30</v>
      </c>
      <c r="F37" t="s">
        <v>144</v>
      </c>
    </row>
    <row r="38" spans="3:6" ht="12.75">
      <c r="C38" t="s">
        <v>145</v>
      </c>
      <c r="D38" t="s">
        <v>189</v>
      </c>
      <c r="E38" s="95">
        <f>E37*$E$17</f>
        <v>150</v>
      </c>
      <c r="F38" t="s">
        <v>146</v>
      </c>
    </row>
    <row r="39" ht="12.75">
      <c r="E39" s="95"/>
    </row>
    <row r="40" spans="2:3" ht="12.75">
      <c r="B40" s="9" t="s">
        <v>152</v>
      </c>
      <c r="C40" s="9"/>
    </row>
    <row r="42" spans="2:6" ht="12.75">
      <c r="B42" t="s">
        <v>148</v>
      </c>
      <c r="D42" t="s">
        <v>203</v>
      </c>
      <c r="E42" s="95">
        <f>4/5*E37/$E$15^4*$E$17*(2*$E$15^3-$E$15*$E$17^2+$E$17^3/4)</f>
        <v>22.137344571468745</v>
      </c>
      <c r="F42" t="s">
        <v>144</v>
      </c>
    </row>
    <row r="43" spans="3:6" ht="12.75">
      <c r="C43" t="s">
        <v>145</v>
      </c>
      <c r="D43" t="s">
        <v>204</v>
      </c>
      <c r="E43" s="95">
        <f>E42*$E$15</f>
        <v>211.41164065752653</v>
      </c>
      <c r="F43" t="s">
        <v>146</v>
      </c>
    </row>
    <row r="45" spans="2:6" ht="12.75">
      <c r="B45" t="s">
        <v>149</v>
      </c>
      <c r="D45" t="s">
        <v>202</v>
      </c>
      <c r="E45" s="95">
        <f>E37/$E$15^2*$E$17*(2*$E$15-$E$17)</f>
        <v>23.190153778679313</v>
      </c>
      <c r="F45" t="s">
        <v>144</v>
      </c>
    </row>
    <row r="46" spans="3:6" ht="12.75">
      <c r="C46" t="s">
        <v>145</v>
      </c>
      <c r="D46" t="s">
        <v>205</v>
      </c>
      <c r="E46" s="95">
        <f>E45*$E$15</f>
        <v>221.46596858638745</v>
      </c>
      <c r="F46" t="s">
        <v>146</v>
      </c>
    </row>
    <row r="50" s="86" customFormat="1" ht="12.75">
      <c r="B50" s="85" t="s">
        <v>150</v>
      </c>
    </row>
    <row r="52" spans="3:6" ht="12.75">
      <c r="C52" s="5" t="s">
        <v>145</v>
      </c>
      <c r="D52" t="s">
        <v>191</v>
      </c>
      <c r="E52" s="1">
        <v>185</v>
      </c>
      <c r="F52" t="s">
        <v>146</v>
      </c>
    </row>
    <row r="53" spans="2:6" ht="12.75">
      <c r="B53" t="s">
        <v>176</v>
      </c>
      <c r="D53" t="s">
        <v>151</v>
      </c>
      <c r="E53" s="95">
        <f>E52/$E$17</f>
        <v>37</v>
      </c>
      <c r="F53" t="s">
        <v>144</v>
      </c>
    </row>
    <row r="54" ht="12.75">
      <c r="E54" s="95"/>
    </row>
    <row r="55" spans="2:3" ht="12.75">
      <c r="B55" s="9" t="s">
        <v>152</v>
      </c>
      <c r="C55" s="9"/>
    </row>
    <row r="57" spans="2:6" ht="12.75">
      <c r="B57" t="s">
        <v>148</v>
      </c>
      <c r="D57" t="s">
        <v>203</v>
      </c>
      <c r="E57" s="95">
        <f>4/5*E53/$E$15^4*$E$17*(2*$E$15^3-$E$15*$E$17^2+$E$17^3/4)</f>
        <v>27.30272497147812</v>
      </c>
      <c r="F57" t="s">
        <v>144</v>
      </c>
    </row>
    <row r="58" spans="3:6" ht="12.75">
      <c r="C58" t="s">
        <v>145</v>
      </c>
      <c r="D58" t="s">
        <v>204</v>
      </c>
      <c r="E58" s="95">
        <f>E57*$E$15</f>
        <v>260.74102347761607</v>
      </c>
      <c r="F58" t="s">
        <v>146</v>
      </c>
    </row>
    <row r="60" spans="2:6" ht="12.75">
      <c r="B60" t="s">
        <v>149</v>
      </c>
      <c r="D60" t="s">
        <v>202</v>
      </c>
      <c r="E60" s="95">
        <f>E53/$E$15^2*$E$17*(2*$E$15-$E$17)</f>
        <v>28.601189660371155</v>
      </c>
      <c r="F60" t="s">
        <v>144</v>
      </c>
    </row>
    <row r="61" spans="3:6" ht="12.75">
      <c r="C61" t="s">
        <v>145</v>
      </c>
      <c r="D61" t="s">
        <v>205</v>
      </c>
      <c r="E61" s="95">
        <f>E60*$E$15</f>
        <v>273.14136125654454</v>
      </c>
      <c r="F61" t="s">
        <v>146</v>
      </c>
    </row>
  </sheetData>
  <sheetProtection password="CC79" sheet="1" objects="1" scenarios="1"/>
  <printOptions/>
  <pageMargins left="0.75" right="0.75" top="1" bottom="1" header="0.5" footer="0.5"/>
  <pageSetup horizontalDpi="600" verticalDpi="600" orientation="portrait" paperSize="9" scale="8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F69"/>
  <sheetViews>
    <sheetView tabSelected="1" view="pageBreakPreview" zoomScaleSheetLayoutView="100" workbookViewId="0" topLeftCell="A13">
      <selection activeCell="F29" sqref="F29"/>
    </sheetView>
  </sheetViews>
  <sheetFormatPr defaultColWidth="9.140625" defaultRowHeight="12.75"/>
  <cols>
    <col min="1" max="1" width="9.57421875" style="0" customWidth="1"/>
    <col min="2" max="2" width="11.28125" style="0" customWidth="1"/>
    <col min="3" max="3" width="22.421875" style="0" customWidth="1"/>
    <col min="5" max="5" width="12.28125" style="0" bestFit="1" customWidth="1"/>
    <col min="8" max="8" width="11.00390625" style="0" customWidth="1"/>
  </cols>
  <sheetData>
    <row r="2" ht="15.75">
      <c r="B2" s="10" t="s">
        <v>69</v>
      </c>
    </row>
    <row r="3" ht="15.75">
      <c r="B3" s="10" t="s">
        <v>139</v>
      </c>
    </row>
    <row r="4" ht="15.75">
      <c r="B4" s="10"/>
    </row>
    <row r="5" ht="15.75">
      <c r="B5" s="10"/>
    </row>
    <row r="6" ht="15.75">
      <c r="B6" s="10"/>
    </row>
    <row r="7" ht="15.75">
      <c r="B7" s="10"/>
    </row>
    <row r="8" ht="15.75">
      <c r="B8" s="10"/>
    </row>
    <row r="9" ht="15.75">
      <c r="B9" s="10"/>
    </row>
    <row r="10" ht="15.75">
      <c r="B10" s="10"/>
    </row>
    <row r="11" ht="15.75">
      <c r="B11" s="10"/>
    </row>
    <row r="12" spans="2:5" ht="12.75">
      <c r="B12" s="97" t="s">
        <v>196</v>
      </c>
      <c r="C12" t="s">
        <v>198</v>
      </c>
      <c r="D12" t="s">
        <v>197</v>
      </c>
      <c r="E12" t="s">
        <v>199</v>
      </c>
    </row>
    <row r="15" spans="2:6" ht="12.75">
      <c r="B15" t="s">
        <v>140</v>
      </c>
      <c r="D15" t="s">
        <v>1</v>
      </c>
      <c r="E15" s="1">
        <v>9.55</v>
      </c>
      <c r="F15" t="s">
        <v>11</v>
      </c>
    </row>
    <row r="16" spans="2:6" ht="12.75">
      <c r="B16" t="s">
        <v>170</v>
      </c>
      <c r="D16" t="s">
        <v>200</v>
      </c>
      <c r="E16" s="1">
        <v>14.63</v>
      </c>
      <c r="F16" t="s">
        <v>11</v>
      </c>
    </row>
    <row r="18" spans="2:6" ht="12.75">
      <c r="B18" t="s">
        <v>171</v>
      </c>
      <c r="D18" t="s">
        <v>173</v>
      </c>
      <c r="E18" s="1">
        <v>5</v>
      </c>
      <c r="F18" t="s">
        <v>11</v>
      </c>
    </row>
    <row r="19" spans="2:6" ht="12.75">
      <c r="B19" t="s">
        <v>172</v>
      </c>
      <c r="D19" t="s">
        <v>141</v>
      </c>
      <c r="E19" s="1">
        <v>6</v>
      </c>
      <c r="F19" t="s">
        <v>11</v>
      </c>
    </row>
    <row r="22" s="86" customFormat="1" ht="12.75">
      <c r="B22" s="85" t="s">
        <v>175</v>
      </c>
    </row>
    <row r="24" spans="2:6" ht="12.75">
      <c r="B24" t="s">
        <v>142</v>
      </c>
      <c r="D24" t="s">
        <v>179</v>
      </c>
      <c r="E24" s="1">
        <v>1.5</v>
      </c>
      <c r="F24" t="s">
        <v>174</v>
      </c>
    </row>
    <row r="25" spans="2:6" ht="12.75">
      <c r="B25" t="s">
        <v>142</v>
      </c>
      <c r="D25" t="s">
        <v>178</v>
      </c>
      <c r="E25" s="95">
        <f>E24*E16</f>
        <v>21.945</v>
      </c>
      <c r="F25" t="s">
        <v>144</v>
      </c>
    </row>
    <row r="26" spans="3:6" ht="12.75">
      <c r="C26" t="s">
        <v>145</v>
      </c>
      <c r="D26" t="s">
        <v>189</v>
      </c>
      <c r="E26" s="95">
        <f>E25*$E$15</f>
        <v>209.57475000000002</v>
      </c>
      <c r="F26" t="s">
        <v>146</v>
      </c>
    </row>
    <row r="27" ht="12.75">
      <c r="E27" s="95"/>
    </row>
    <row r="28" spans="2:3" ht="12.75">
      <c r="B28" s="9" t="s">
        <v>147</v>
      </c>
      <c r="C28" s="9"/>
    </row>
    <row r="30" spans="2:6" ht="12.75">
      <c r="B30" t="s">
        <v>148</v>
      </c>
      <c r="D30" t="s">
        <v>183</v>
      </c>
      <c r="E30" s="95">
        <f>5/4*E25*$E$15^4/$E$18/(2*$E$15^3-$E$15*$E$18^2+$E$18^3/4)</f>
        <v>29.739339236219895</v>
      </c>
      <c r="F30" t="s">
        <v>144</v>
      </c>
    </row>
    <row r="31" spans="4:6" ht="12.75">
      <c r="D31" t="s">
        <v>182</v>
      </c>
      <c r="E31" s="95">
        <f>E30/E19</f>
        <v>4.956556539369982</v>
      </c>
      <c r="F31" t="s">
        <v>174</v>
      </c>
    </row>
    <row r="32" spans="3:6" ht="12.75">
      <c r="C32" t="s">
        <v>145</v>
      </c>
      <c r="D32" t="s">
        <v>210</v>
      </c>
      <c r="E32" s="95">
        <f>E30*$E$18</f>
        <v>148.69669618109947</v>
      </c>
      <c r="F32" t="s">
        <v>146</v>
      </c>
    </row>
    <row r="34" spans="2:6" ht="12.75">
      <c r="B34" t="s">
        <v>149</v>
      </c>
      <c r="D34" t="s">
        <v>186</v>
      </c>
      <c r="E34" s="95">
        <f>E25*$E$15^2/$E$18/(2*$E$15-$E$18)</f>
        <v>28.389203723404258</v>
      </c>
      <c r="F34" t="s">
        <v>144</v>
      </c>
    </row>
    <row r="35" spans="4:6" ht="12.75">
      <c r="D35" t="s">
        <v>192</v>
      </c>
      <c r="E35" s="95">
        <f>E34/E19</f>
        <v>4.731533953900709</v>
      </c>
      <c r="F35" t="s">
        <v>174</v>
      </c>
    </row>
    <row r="36" spans="3:6" ht="12.75">
      <c r="C36" t="s">
        <v>145</v>
      </c>
      <c r="D36" t="s">
        <v>190</v>
      </c>
      <c r="E36" s="95">
        <f>E34*$E$18</f>
        <v>141.94601861702128</v>
      </c>
      <c r="F36" t="s">
        <v>146</v>
      </c>
    </row>
    <row r="38" s="86" customFormat="1" ht="12.75">
      <c r="B38" s="85" t="s">
        <v>150</v>
      </c>
    </row>
    <row r="40" spans="2:6" ht="12.75">
      <c r="B40" s="5" t="s">
        <v>176</v>
      </c>
      <c r="D40" t="s">
        <v>180</v>
      </c>
      <c r="E40" s="1">
        <v>2</v>
      </c>
      <c r="F40" t="s">
        <v>174</v>
      </c>
    </row>
    <row r="41" spans="2:6" ht="12.75">
      <c r="B41" s="5" t="s">
        <v>176</v>
      </c>
      <c r="D41" t="s">
        <v>181</v>
      </c>
      <c r="E41" s="95">
        <f>E40*E19</f>
        <v>12</v>
      </c>
      <c r="F41" t="s">
        <v>144</v>
      </c>
    </row>
    <row r="42" spans="3:6" ht="12.75">
      <c r="C42" t="s">
        <v>145</v>
      </c>
      <c r="D42" t="s">
        <v>191</v>
      </c>
      <c r="E42" s="95">
        <f>E41*$E$18</f>
        <v>60</v>
      </c>
      <c r="F42" t="s">
        <v>146</v>
      </c>
    </row>
    <row r="43" ht="12.75">
      <c r="E43" s="95"/>
    </row>
    <row r="44" spans="2:3" ht="12.75">
      <c r="B44" s="9" t="s">
        <v>152</v>
      </c>
      <c r="C44" s="9"/>
    </row>
    <row r="46" spans="2:6" ht="12.75">
      <c r="B46" t="s">
        <v>148</v>
      </c>
      <c r="D46" t="s">
        <v>184</v>
      </c>
      <c r="E46" s="95">
        <f>4/5*E41/$E$15^4*$E$18*(2*$E$15^3-$E$15*$E$18^2+$E$18^3/4)</f>
        <v>8.854937828587499</v>
      </c>
      <c r="F46" t="s">
        <v>144</v>
      </c>
    </row>
    <row r="47" spans="4:6" ht="12.75">
      <c r="D47" t="s">
        <v>193</v>
      </c>
      <c r="E47" s="95">
        <f>E46/$E$16</f>
        <v>0.6052589083108337</v>
      </c>
      <c r="F47" t="s">
        <v>174</v>
      </c>
    </row>
    <row r="48" spans="3:6" ht="12.75">
      <c r="C48" t="s">
        <v>145</v>
      </c>
      <c r="D48" t="s">
        <v>185</v>
      </c>
      <c r="E48" s="95">
        <f>E46*$E$15</f>
        <v>84.56465626301062</v>
      </c>
      <c r="F48" t="s">
        <v>146</v>
      </c>
    </row>
    <row r="50" spans="2:6" ht="12.75">
      <c r="B50" t="s">
        <v>149</v>
      </c>
      <c r="D50" t="s">
        <v>194</v>
      </c>
      <c r="E50" s="95">
        <f>E41/$E$15^2*$E$18*(2*$E$15-$E$18)</f>
        <v>9.276061511471724</v>
      </c>
      <c r="F50" t="s">
        <v>144</v>
      </c>
    </row>
    <row r="51" spans="4:6" ht="12.75">
      <c r="D51" t="s">
        <v>195</v>
      </c>
      <c r="E51" s="95">
        <f>E50/E16</f>
        <v>0.6340438490411294</v>
      </c>
      <c r="F51" t="s">
        <v>174</v>
      </c>
    </row>
    <row r="52" spans="3:6" ht="12.75">
      <c r="C52" t="s">
        <v>145</v>
      </c>
      <c r="D52" t="s">
        <v>187</v>
      </c>
      <c r="E52" s="95">
        <f>E50*$E$15</f>
        <v>88.58638743455496</v>
      </c>
      <c r="F52" t="s">
        <v>146</v>
      </c>
    </row>
    <row r="56" s="86" customFormat="1" ht="12.75">
      <c r="B56" s="85" t="s">
        <v>150</v>
      </c>
    </row>
    <row r="58" spans="3:6" ht="12.75">
      <c r="C58" s="5" t="s">
        <v>145</v>
      </c>
      <c r="D58" t="s">
        <v>189</v>
      </c>
      <c r="E58" s="1">
        <v>60</v>
      </c>
      <c r="F58" t="s">
        <v>146</v>
      </c>
    </row>
    <row r="59" spans="2:6" ht="12.75">
      <c r="B59" t="s">
        <v>176</v>
      </c>
      <c r="D59" t="s">
        <v>181</v>
      </c>
      <c r="E59" s="95">
        <f>E58/$E$18</f>
        <v>12</v>
      </c>
      <c r="F59" t="s">
        <v>144</v>
      </c>
    </row>
    <row r="60" spans="4:6" ht="12.75">
      <c r="D60" t="s">
        <v>180</v>
      </c>
      <c r="E60" s="95">
        <f>E59/E19</f>
        <v>2</v>
      </c>
      <c r="F60" t="s">
        <v>174</v>
      </c>
    </row>
    <row r="61" spans="2:3" ht="12.75">
      <c r="B61" s="9" t="s">
        <v>152</v>
      </c>
      <c r="C61" s="9"/>
    </row>
    <row r="63" spans="2:6" ht="12.75">
      <c r="B63" t="s">
        <v>148</v>
      </c>
      <c r="D63" t="s">
        <v>184</v>
      </c>
      <c r="E63" s="95">
        <f>4/5*E59/$E$15^4*$E$18*(2*$E$15^3-$E$15*$E$18^2+$E$18^3/4)</f>
        <v>8.854937828587499</v>
      </c>
      <c r="F63" t="s">
        <v>144</v>
      </c>
    </row>
    <row r="64" spans="4:6" ht="12.75">
      <c r="D64" t="s">
        <v>193</v>
      </c>
      <c r="E64" s="95">
        <f>E63/$E$16</f>
        <v>0.6052589083108337</v>
      </c>
      <c r="F64" t="s">
        <v>174</v>
      </c>
    </row>
    <row r="65" spans="3:6" ht="12.75">
      <c r="C65" t="s">
        <v>145</v>
      </c>
      <c r="D65" t="s">
        <v>185</v>
      </c>
      <c r="E65" s="95">
        <f>E63*$E$15</f>
        <v>84.56465626301062</v>
      </c>
      <c r="F65" t="s">
        <v>146</v>
      </c>
    </row>
    <row r="67" spans="2:6" ht="12.75">
      <c r="B67" t="s">
        <v>149</v>
      </c>
      <c r="D67" t="s">
        <v>188</v>
      </c>
      <c r="E67" s="95">
        <f>E59/$E$15^2*$E$18*(2*$E$15-$E$18)</f>
        <v>9.276061511471724</v>
      </c>
      <c r="F67" t="s">
        <v>144</v>
      </c>
    </row>
    <row r="68" spans="4:6" ht="12.75">
      <c r="D68" t="s">
        <v>195</v>
      </c>
      <c r="E68" s="95">
        <f>E67/$E$16</f>
        <v>0.6340438490411294</v>
      </c>
      <c r="F68" t="s">
        <v>174</v>
      </c>
    </row>
    <row r="69" spans="3:6" ht="12.75">
      <c r="C69" t="s">
        <v>145</v>
      </c>
      <c r="D69" t="s">
        <v>187</v>
      </c>
      <c r="E69" s="95">
        <f>E67*$E$15</f>
        <v>88.58638743455496</v>
      </c>
      <c r="F69" t="s">
        <v>146</v>
      </c>
    </row>
  </sheetData>
  <sheetProtection password="CC79" sheet="1" objects="1" scenarios="1"/>
  <printOptions/>
  <pageMargins left="0.75" right="0.75" top="1" bottom="1" header="0.5" footer="0.5"/>
  <pageSetup horizontalDpi="600" verticalDpi="600" orientation="portrait" paperSize="9" scale="84" r:id="rId2"/>
  <rowBreaks count="1" manualBreakCount="1">
    <brk id="55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Q44"/>
  <sheetViews>
    <sheetView view="pageBreakPreview" zoomScale="75" zoomScaleNormal="75" zoomScaleSheetLayoutView="75" zoomScalePageLayoutView="0" workbookViewId="0" topLeftCell="A1">
      <selection activeCell="J7" sqref="J7"/>
    </sheetView>
  </sheetViews>
  <sheetFormatPr defaultColWidth="9.140625" defaultRowHeight="12.75"/>
  <cols>
    <col min="2" max="2" width="9.7109375" style="0" customWidth="1"/>
    <col min="3" max="3" width="9.00390625" style="0" customWidth="1"/>
    <col min="8" max="8" width="10.28125" style="0" customWidth="1"/>
    <col min="10" max="10" width="9.57421875" style="0" customWidth="1"/>
    <col min="11" max="11" width="7.421875" style="0" customWidth="1"/>
    <col min="12" max="12" width="8.00390625" style="0" customWidth="1"/>
  </cols>
  <sheetData>
    <row r="2" spans="3:10" ht="17.25" customHeight="1">
      <c r="C2" s="26" t="s">
        <v>86</v>
      </c>
      <c r="D2" s="26"/>
      <c r="F2" s="13" t="s">
        <v>107</v>
      </c>
      <c r="G2" s="1"/>
      <c r="I2" s="13" t="s">
        <v>108</v>
      </c>
      <c r="J2" s="1"/>
    </row>
    <row r="3" spans="9:10" ht="17.25" customHeight="1" thickBot="1">
      <c r="I3" s="13" t="s">
        <v>109</v>
      </c>
      <c r="J3" s="1"/>
    </row>
    <row r="4" spans="2:10" ht="17.25" customHeight="1" thickBot="1">
      <c r="B4" s="104" t="s">
        <v>99</v>
      </c>
      <c r="C4" s="105"/>
      <c r="D4" s="109"/>
      <c r="E4" s="110"/>
      <c r="F4" s="110"/>
      <c r="G4" s="110"/>
      <c r="H4" s="110"/>
      <c r="I4" s="110"/>
      <c r="J4" s="111"/>
    </row>
    <row r="5" spans="3:4" ht="17.25" customHeight="1" thickBot="1">
      <c r="C5" s="26"/>
      <c r="D5" s="26"/>
    </row>
    <row r="6" spans="2:12" ht="17.25" customHeight="1">
      <c r="B6" s="42" t="s">
        <v>103</v>
      </c>
      <c r="C6" s="43"/>
      <c r="D6" s="74">
        <v>4.25</v>
      </c>
      <c r="E6" s="22" t="s">
        <v>97</v>
      </c>
      <c r="F6" s="20"/>
      <c r="G6" s="74">
        <v>2</v>
      </c>
      <c r="H6" s="22" t="s">
        <v>104</v>
      </c>
      <c r="I6" s="20"/>
      <c r="J6" s="80">
        <v>600</v>
      </c>
      <c r="K6" s="100" t="s">
        <v>127</v>
      </c>
      <c r="L6" s="101"/>
    </row>
    <row r="7" spans="2:12" ht="17.25" customHeight="1" thickBot="1">
      <c r="B7" s="50" t="s">
        <v>102</v>
      </c>
      <c r="C7" s="51"/>
      <c r="D7" s="75">
        <v>4</v>
      </c>
      <c r="E7" s="24" t="s">
        <v>98</v>
      </c>
      <c r="F7" s="21"/>
      <c r="G7" s="76">
        <v>1.5</v>
      </c>
      <c r="H7" s="46" t="s">
        <v>105</v>
      </c>
      <c r="I7" s="21"/>
      <c r="J7" s="81">
        <v>1</v>
      </c>
      <c r="K7" s="82" t="s">
        <v>125</v>
      </c>
      <c r="L7" s="83" t="s">
        <v>126</v>
      </c>
    </row>
    <row r="8" spans="2:12" ht="17.25" customHeight="1" thickBot="1">
      <c r="B8" s="52" t="s">
        <v>122</v>
      </c>
      <c r="C8" s="53"/>
      <c r="D8" s="70">
        <v>40</v>
      </c>
      <c r="E8" s="52" t="s">
        <v>123</v>
      </c>
      <c r="F8" s="53"/>
      <c r="G8" s="70">
        <v>45</v>
      </c>
      <c r="H8" s="52" t="s">
        <v>124</v>
      </c>
      <c r="I8" s="53"/>
      <c r="J8" s="66">
        <v>3</v>
      </c>
      <c r="K8" s="84">
        <v>1.2</v>
      </c>
      <c r="L8" s="77">
        <v>1.3</v>
      </c>
    </row>
    <row r="9" ht="17.25" customHeight="1" thickBot="1"/>
    <row r="10" spans="2:12" ht="17.25" customHeight="1" thickBot="1">
      <c r="B10" s="102" t="s">
        <v>95</v>
      </c>
      <c r="C10" s="103"/>
      <c r="D10" s="106" t="s">
        <v>93</v>
      </c>
      <c r="E10" s="107"/>
      <c r="F10" s="107"/>
      <c r="G10" s="107"/>
      <c r="H10" s="107"/>
      <c r="I10" s="107"/>
      <c r="J10" s="107"/>
      <c r="K10" s="98" t="s">
        <v>127</v>
      </c>
      <c r="L10" s="99"/>
    </row>
    <row r="11" spans="2:12" ht="21" customHeight="1" thickBot="1">
      <c r="B11" s="30" t="s">
        <v>94</v>
      </c>
      <c r="C11" s="31" t="s">
        <v>96</v>
      </c>
      <c r="D11" s="39" t="s">
        <v>101</v>
      </c>
      <c r="E11" s="40" t="s">
        <v>106</v>
      </c>
      <c r="F11" s="41" t="s">
        <v>87</v>
      </c>
      <c r="G11" s="47" t="s">
        <v>88</v>
      </c>
      <c r="H11" s="91" t="s">
        <v>89</v>
      </c>
      <c r="I11" s="47" t="s">
        <v>90</v>
      </c>
      <c r="J11" s="91" t="s">
        <v>91</v>
      </c>
      <c r="K11" s="30" t="s">
        <v>125</v>
      </c>
      <c r="L11" s="94" t="s">
        <v>126</v>
      </c>
    </row>
    <row r="12" spans="2:12" ht="17.25" customHeight="1">
      <c r="B12" s="57">
        <v>8</v>
      </c>
      <c r="C12" s="67">
        <f>$D$8*B12/$G$6/$G$7</f>
        <v>106.66666666666667</v>
      </c>
      <c r="D12" s="71">
        <f>IF(C12/$J$6*$J$7&gt;0,C12/$J$6*$J$7,"")</f>
        <v>0.17777777777777778</v>
      </c>
      <c r="E12" s="54">
        <f aca="true" t="shared" si="0" ref="E12:E26">IF(SUM(D12)&gt;0,(D12-F12)/D12,"")</f>
        <v>1</v>
      </c>
      <c r="F12" s="60"/>
      <c r="G12" s="57"/>
      <c r="H12" s="60"/>
      <c r="I12" s="88"/>
      <c r="J12" s="60"/>
      <c r="K12" s="92">
        <f>IF(SUM(F12)&gt;0,(F12+G12+H12)/F12,"")</f>
      </c>
      <c r="L12" s="93">
        <f>IF(SUM(F12)&gt;0,(F12+I12+J12)/F12,"")</f>
      </c>
    </row>
    <row r="13" spans="2:12" ht="17.25" customHeight="1">
      <c r="B13" s="58">
        <v>15</v>
      </c>
      <c r="C13" s="68">
        <f aca="true" t="shared" si="1" ref="C13:C26">$D$8*B13/$G$6/$G$7</f>
        <v>200</v>
      </c>
      <c r="D13" s="72">
        <f aca="true" t="shared" si="2" ref="D13:D26">IF(C13/$J$6*$J$7&gt;0,C13/$J$6*$J$7,"")</f>
        <v>0.3333333333333333</v>
      </c>
      <c r="E13" s="55">
        <f t="shared" si="0"/>
        <v>1</v>
      </c>
      <c r="F13" s="62"/>
      <c r="G13" s="58"/>
      <c r="H13" s="62"/>
      <c r="I13" s="89"/>
      <c r="J13" s="62"/>
      <c r="K13" s="72">
        <f aca="true" t="shared" si="3" ref="K13:K26">IF(SUM(F13)&gt;0,(F13+G13+H13)/F13,"")</f>
      </c>
      <c r="L13" s="78">
        <f aca="true" t="shared" si="4" ref="L13:L26">IF(SUM(F13)&gt;0,(F13+I13+J13)/F13,"")</f>
      </c>
    </row>
    <row r="14" spans="2:12" ht="17.25" customHeight="1">
      <c r="B14" s="58">
        <v>23</v>
      </c>
      <c r="C14" s="68">
        <f t="shared" si="1"/>
        <v>306.6666666666667</v>
      </c>
      <c r="D14" s="72">
        <f t="shared" si="2"/>
        <v>0.5111111111111112</v>
      </c>
      <c r="E14" s="55">
        <f t="shared" si="0"/>
        <v>1</v>
      </c>
      <c r="F14" s="62"/>
      <c r="G14" s="58"/>
      <c r="H14" s="62"/>
      <c r="I14" s="89"/>
      <c r="J14" s="62"/>
      <c r="K14" s="72">
        <f t="shared" si="3"/>
      </c>
      <c r="L14" s="78">
        <f t="shared" si="4"/>
      </c>
    </row>
    <row r="15" spans="2:12" ht="17.25" customHeight="1">
      <c r="B15" s="58">
        <v>30</v>
      </c>
      <c r="C15" s="68">
        <f t="shared" si="1"/>
        <v>400</v>
      </c>
      <c r="D15" s="72">
        <f t="shared" si="2"/>
        <v>0.6666666666666666</v>
      </c>
      <c r="E15" s="55">
        <f t="shared" si="0"/>
        <v>1</v>
      </c>
      <c r="F15" s="62"/>
      <c r="G15" s="58"/>
      <c r="H15" s="62"/>
      <c r="I15" s="89"/>
      <c r="J15" s="62"/>
      <c r="K15" s="72">
        <f t="shared" si="3"/>
      </c>
      <c r="L15" s="78">
        <f t="shared" si="4"/>
      </c>
    </row>
    <row r="16" spans="2:12" ht="17.25" customHeight="1">
      <c r="B16" s="58">
        <v>38</v>
      </c>
      <c r="C16" s="68">
        <f t="shared" si="1"/>
        <v>506.6666666666667</v>
      </c>
      <c r="D16" s="72">
        <f t="shared" si="2"/>
        <v>0.8444444444444444</v>
      </c>
      <c r="E16" s="55">
        <f t="shared" si="0"/>
        <v>1</v>
      </c>
      <c r="F16" s="62"/>
      <c r="G16" s="58"/>
      <c r="H16" s="62"/>
      <c r="I16" s="89"/>
      <c r="J16" s="62"/>
      <c r="K16" s="72">
        <f t="shared" si="3"/>
      </c>
      <c r="L16" s="78">
        <f t="shared" si="4"/>
      </c>
    </row>
    <row r="17" spans="2:12" ht="17.25" customHeight="1">
      <c r="B17" s="58">
        <v>45</v>
      </c>
      <c r="C17" s="68">
        <f t="shared" si="1"/>
        <v>600</v>
      </c>
      <c r="D17" s="72">
        <f t="shared" si="2"/>
        <v>1</v>
      </c>
      <c r="E17" s="55">
        <f t="shared" si="0"/>
        <v>1</v>
      </c>
      <c r="F17" s="62"/>
      <c r="G17" s="58"/>
      <c r="H17" s="62"/>
      <c r="I17" s="89"/>
      <c r="J17" s="62"/>
      <c r="K17" s="72">
        <f t="shared" si="3"/>
      </c>
      <c r="L17" s="78">
        <f t="shared" si="4"/>
      </c>
    </row>
    <row r="18" spans="2:12" ht="17.25" customHeight="1">
      <c r="B18" s="58"/>
      <c r="C18" s="68">
        <f t="shared" si="1"/>
        <v>0</v>
      </c>
      <c r="D18" s="72">
        <f t="shared" si="2"/>
      </c>
      <c r="E18" s="55">
        <f t="shared" si="0"/>
      </c>
      <c r="F18" s="62"/>
      <c r="G18" s="58"/>
      <c r="H18" s="62"/>
      <c r="I18" s="89"/>
      <c r="J18" s="62"/>
      <c r="K18" s="72">
        <f t="shared" si="3"/>
      </c>
      <c r="L18" s="78">
        <f t="shared" si="4"/>
      </c>
    </row>
    <row r="19" spans="2:12" ht="17.25" customHeight="1">
      <c r="B19" s="58"/>
      <c r="C19" s="68">
        <f t="shared" si="1"/>
        <v>0</v>
      </c>
      <c r="D19" s="72">
        <f t="shared" si="2"/>
      </c>
      <c r="E19" s="55">
        <f t="shared" si="0"/>
      </c>
      <c r="F19" s="62"/>
      <c r="G19" s="58"/>
      <c r="H19" s="62"/>
      <c r="I19" s="89"/>
      <c r="J19" s="62"/>
      <c r="K19" s="72">
        <f t="shared" si="3"/>
      </c>
      <c r="L19" s="78">
        <f t="shared" si="4"/>
      </c>
    </row>
    <row r="20" spans="2:12" ht="17.25" customHeight="1">
      <c r="B20" s="58"/>
      <c r="C20" s="68">
        <f t="shared" si="1"/>
        <v>0</v>
      </c>
      <c r="D20" s="72">
        <f t="shared" si="2"/>
      </c>
      <c r="E20" s="55">
        <f t="shared" si="0"/>
      </c>
      <c r="F20" s="62"/>
      <c r="G20" s="58"/>
      <c r="H20" s="62"/>
      <c r="I20" s="89"/>
      <c r="J20" s="62"/>
      <c r="K20" s="72">
        <f t="shared" si="3"/>
      </c>
      <c r="L20" s="78">
        <f t="shared" si="4"/>
      </c>
    </row>
    <row r="21" spans="2:12" ht="17.25" customHeight="1">
      <c r="B21" s="58"/>
      <c r="C21" s="68">
        <f t="shared" si="1"/>
        <v>0</v>
      </c>
      <c r="D21" s="72">
        <f t="shared" si="2"/>
      </c>
      <c r="E21" s="55">
        <f t="shared" si="0"/>
      </c>
      <c r="F21" s="62"/>
      <c r="G21" s="58"/>
      <c r="H21" s="62"/>
      <c r="I21" s="89"/>
      <c r="J21" s="62"/>
      <c r="K21" s="72">
        <f t="shared" si="3"/>
      </c>
      <c r="L21" s="78">
        <f t="shared" si="4"/>
      </c>
    </row>
    <row r="22" spans="2:12" ht="17.25" customHeight="1">
      <c r="B22" s="58"/>
      <c r="C22" s="68">
        <f t="shared" si="1"/>
        <v>0</v>
      </c>
      <c r="D22" s="72">
        <f t="shared" si="2"/>
      </c>
      <c r="E22" s="55">
        <f t="shared" si="0"/>
      </c>
      <c r="F22" s="62"/>
      <c r="G22" s="58"/>
      <c r="H22" s="62"/>
      <c r="I22" s="89"/>
      <c r="J22" s="62"/>
      <c r="K22" s="72">
        <f t="shared" si="3"/>
      </c>
      <c r="L22" s="78">
        <f t="shared" si="4"/>
      </c>
    </row>
    <row r="23" spans="2:12" ht="17.25" customHeight="1">
      <c r="B23" s="58"/>
      <c r="C23" s="68">
        <f t="shared" si="1"/>
        <v>0</v>
      </c>
      <c r="D23" s="72">
        <f t="shared" si="2"/>
      </c>
      <c r="E23" s="55">
        <f t="shared" si="0"/>
      </c>
      <c r="F23" s="62"/>
      <c r="G23" s="58"/>
      <c r="H23" s="62"/>
      <c r="I23" s="89"/>
      <c r="J23" s="62"/>
      <c r="K23" s="72">
        <f t="shared" si="3"/>
      </c>
      <c r="L23" s="78">
        <f t="shared" si="4"/>
      </c>
    </row>
    <row r="24" spans="2:12" ht="17.25" customHeight="1">
      <c r="B24" s="58"/>
      <c r="C24" s="68">
        <f t="shared" si="1"/>
        <v>0</v>
      </c>
      <c r="D24" s="72">
        <f t="shared" si="2"/>
      </c>
      <c r="E24" s="55">
        <f t="shared" si="0"/>
      </c>
      <c r="F24" s="62"/>
      <c r="G24" s="58"/>
      <c r="H24" s="62"/>
      <c r="I24" s="89"/>
      <c r="J24" s="62"/>
      <c r="K24" s="72">
        <f t="shared" si="3"/>
      </c>
      <c r="L24" s="78">
        <f t="shared" si="4"/>
      </c>
    </row>
    <row r="25" spans="2:12" ht="17.25" customHeight="1">
      <c r="B25" s="58"/>
      <c r="C25" s="68">
        <f t="shared" si="1"/>
        <v>0</v>
      </c>
      <c r="D25" s="72">
        <f t="shared" si="2"/>
      </c>
      <c r="E25" s="55">
        <f t="shared" si="0"/>
      </c>
      <c r="F25" s="62"/>
      <c r="G25" s="58"/>
      <c r="H25" s="62"/>
      <c r="I25" s="89"/>
      <c r="J25" s="62"/>
      <c r="K25" s="72">
        <f t="shared" si="3"/>
      </c>
      <c r="L25" s="78">
        <f t="shared" si="4"/>
      </c>
    </row>
    <row r="26" spans="2:12" ht="17.25" customHeight="1" thickBot="1">
      <c r="B26" s="59"/>
      <c r="C26" s="69">
        <f t="shared" si="1"/>
        <v>0</v>
      </c>
      <c r="D26" s="73">
        <f t="shared" si="2"/>
      </c>
      <c r="E26" s="56">
        <f t="shared" si="0"/>
      </c>
      <c r="F26" s="64"/>
      <c r="G26" s="59"/>
      <c r="H26" s="64"/>
      <c r="I26" s="90"/>
      <c r="J26" s="64"/>
      <c r="K26" s="73">
        <f t="shared" si="3"/>
      </c>
      <c r="L26" s="79">
        <f t="shared" si="4"/>
      </c>
    </row>
    <row r="27" ht="17.25" customHeight="1" thickBot="1">
      <c r="B27" t="s">
        <v>100</v>
      </c>
    </row>
    <row r="28" spans="2:10" ht="17.25" customHeight="1" thickBot="1">
      <c r="B28" s="102" t="s">
        <v>95</v>
      </c>
      <c r="C28" s="103"/>
      <c r="D28" s="106" t="s">
        <v>93</v>
      </c>
      <c r="E28" s="107"/>
      <c r="F28" s="107"/>
      <c r="G28" s="107"/>
      <c r="H28" s="107"/>
      <c r="I28" s="107"/>
      <c r="J28" s="108"/>
    </row>
    <row r="29" spans="2:10" ht="24" customHeight="1" thickBot="1">
      <c r="B29" s="30" t="s">
        <v>94</v>
      </c>
      <c r="C29" s="31" t="s">
        <v>96</v>
      </c>
      <c r="D29" s="39" t="s">
        <v>101</v>
      </c>
      <c r="E29" s="40" t="s">
        <v>106</v>
      </c>
      <c r="F29" s="41" t="s">
        <v>87</v>
      </c>
      <c r="G29" s="47" t="s">
        <v>88</v>
      </c>
      <c r="H29" s="40" t="s">
        <v>89</v>
      </c>
      <c r="I29" s="40" t="s">
        <v>90</v>
      </c>
      <c r="J29" s="41" t="s">
        <v>91</v>
      </c>
    </row>
    <row r="30" spans="2:17" ht="17.25" customHeight="1">
      <c r="B30" s="57">
        <v>45</v>
      </c>
      <c r="C30" s="67">
        <f>$D$8*B30/$G$6/$G$7</f>
        <v>600</v>
      </c>
      <c r="D30" s="71">
        <f>IF(C30/$J$6*$J$7&gt;0,C30/$J$6*$J$7,"")</f>
        <v>1</v>
      </c>
      <c r="E30" s="37">
        <f aca="true" t="shared" si="5" ref="E30:E44">IF(SUM(D30)&gt;0,(D30-F30)/D30,"")</f>
        <v>1</v>
      </c>
      <c r="F30" s="60"/>
      <c r="G30" s="57"/>
      <c r="H30" s="61"/>
      <c r="I30" s="61"/>
      <c r="J30" s="60"/>
      <c r="Q30" t="s">
        <v>128</v>
      </c>
    </row>
    <row r="31" spans="2:17" ht="17.25" customHeight="1">
      <c r="B31" s="58">
        <v>38</v>
      </c>
      <c r="C31" s="68">
        <f aca="true" t="shared" si="6" ref="C31:C44">$D$8*B31/$G$6/$G$7</f>
        <v>506.6666666666667</v>
      </c>
      <c r="D31" s="72">
        <f aca="true" t="shared" si="7" ref="D31:D44">IF(C31/$J$6*$J$7&gt;0,C31/$J$6*$J$7,"")</f>
        <v>0.8444444444444444</v>
      </c>
      <c r="E31" s="35">
        <f t="shared" si="5"/>
        <v>1</v>
      </c>
      <c r="F31" s="62"/>
      <c r="G31" s="58"/>
      <c r="H31" s="63"/>
      <c r="I31" s="63"/>
      <c r="J31" s="62"/>
      <c r="Q31" t="s">
        <v>168</v>
      </c>
    </row>
    <row r="32" spans="2:10" ht="17.25" customHeight="1">
      <c r="B32" s="58">
        <v>30</v>
      </c>
      <c r="C32" s="68">
        <f t="shared" si="6"/>
        <v>400</v>
      </c>
      <c r="D32" s="72">
        <f t="shared" si="7"/>
        <v>0.6666666666666666</v>
      </c>
      <c r="E32" s="35">
        <f t="shared" si="5"/>
        <v>1</v>
      </c>
      <c r="F32" s="62"/>
      <c r="G32" s="58"/>
      <c r="H32" s="63"/>
      <c r="I32" s="63"/>
      <c r="J32" s="62"/>
    </row>
    <row r="33" spans="2:10" ht="17.25" customHeight="1">
      <c r="B33" s="58">
        <v>23</v>
      </c>
      <c r="C33" s="68">
        <f t="shared" si="6"/>
        <v>306.6666666666667</v>
      </c>
      <c r="D33" s="72">
        <f t="shared" si="7"/>
        <v>0.5111111111111112</v>
      </c>
      <c r="E33" s="35">
        <f t="shared" si="5"/>
        <v>1</v>
      </c>
      <c r="F33" s="62"/>
      <c r="G33" s="58"/>
      <c r="H33" s="63"/>
      <c r="I33" s="63"/>
      <c r="J33" s="62"/>
    </row>
    <row r="34" spans="2:10" ht="17.25" customHeight="1">
      <c r="B34" s="58">
        <v>15</v>
      </c>
      <c r="C34" s="68">
        <f t="shared" si="6"/>
        <v>200</v>
      </c>
      <c r="D34" s="72">
        <f t="shared" si="7"/>
        <v>0.3333333333333333</v>
      </c>
      <c r="E34" s="35">
        <f t="shared" si="5"/>
        <v>1</v>
      </c>
      <c r="F34" s="62"/>
      <c r="G34" s="58"/>
      <c r="H34" s="63"/>
      <c r="I34" s="63"/>
      <c r="J34" s="62"/>
    </row>
    <row r="35" spans="2:10" ht="17.25" customHeight="1">
      <c r="B35" s="58">
        <v>8</v>
      </c>
      <c r="C35" s="68">
        <f t="shared" si="6"/>
        <v>106.66666666666667</v>
      </c>
      <c r="D35" s="72">
        <f t="shared" si="7"/>
        <v>0.17777777777777778</v>
      </c>
      <c r="E35" s="35">
        <f t="shared" si="5"/>
        <v>1</v>
      </c>
      <c r="F35" s="62"/>
      <c r="G35" s="58"/>
      <c r="H35" s="63"/>
      <c r="I35" s="63"/>
      <c r="J35" s="62"/>
    </row>
    <row r="36" spans="2:10" ht="17.25" customHeight="1">
      <c r="B36" s="58">
        <v>0</v>
      </c>
      <c r="C36" s="68">
        <f t="shared" si="6"/>
        <v>0</v>
      </c>
      <c r="D36" s="72">
        <f t="shared" si="7"/>
      </c>
      <c r="E36" s="35">
        <f t="shared" si="5"/>
      </c>
      <c r="F36" s="62"/>
      <c r="G36" s="58"/>
      <c r="H36" s="63"/>
      <c r="I36" s="63"/>
      <c r="J36" s="62"/>
    </row>
    <row r="37" spans="2:10" ht="17.25" customHeight="1">
      <c r="B37" s="58"/>
      <c r="C37" s="68">
        <f t="shared" si="6"/>
        <v>0</v>
      </c>
      <c r="D37" s="72">
        <f t="shared" si="7"/>
      </c>
      <c r="E37" s="35">
        <f t="shared" si="5"/>
      </c>
      <c r="F37" s="62"/>
      <c r="G37" s="58"/>
      <c r="H37" s="63"/>
      <c r="I37" s="63"/>
      <c r="J37" s="62"/>
    </row>
    <row r="38" spans="2:10" ht="17.25" customHeight="1">
      <c r="B38" s="58"/>
      <c r="C38" s="68">
        <f t="shared" si="6"/>
        <v>0</v>
      </c>
      <c r="D38" s="72">
        <f t="shared" si="7"/>
      </c>
      <c r="E38" s="35">
        <f t="shared" si="5"/>
      </c>
      <c r="F38" s="62"/>
      <c r="G38" s="58"/>
      <c r="H38" s="63"/>
      <c r="I38" s="63"/>
      <c r="J38" s="62"/>
    </row>
    <row r="39" spans="2:10" ht="17.25" customHeight="1">
      <c r="B39" s="58"/>
      <c r="C39" s="68">
        <f t="shared" si="6"/>
        <v>0</v>
      </c>
      <c r="D39" s="72">
        <f t="shared" si="7"/>
      </c>
      <c r="E39" s="35">
        <f t="shared" si="5"/>
      </c>
      <c r="F39" s="62"/>
      <c r="G39" s="58"/>
      <c r="H39" s="63"/>
      <c r="I39" s="63"/>
      <c r="J39" s="62"/>
    </row>
    <row r="40" spans="2:10" ht="17.25" customHeight="1">
      <c r="B40" s="58"/>
      <c r="C40" s="68">
        <f t="shared" si="6"/>
        <v>0</v>
      </c>
      <c r="D40" s="72">
        <f t="shared" si="7"/>
      </c>
      <c r="E40" s="35">
        <f t="shared" si="5"/>
      </c>
      <c r="F40" s="62"/>
      <c r="G40" s="58"/>
      <c r="H40" s="63"/>
      <c r="I40" s="63"/>
      <c r="J40" s="62"/>
    </row>
    <row r="41" spans="2:10" ht="17.25" customHeight="1">
      <c r="B41" s="58"/>
      <c r="C41" s="68">
        <f t="shared" si="6"/>
        <v>0</v>
      </c>
      <c r="D41" s="72">
        <f t="shared" si="7"/>
      </c>
      <c r="E41" s="35">
        <f t="shared" si="5"/>
      </c>
      <c r="F41" s="62"/>
      <c r="G41" s="58"/>
      <c r="H41" s="63"/>
      <c r="I41" s="63"/>
      <c r="J41" s="62"/>
    </row>
    <row r="42" spans="2:10" ht="17.25" customHeight="1">
      <c r="B42" s="58"/>
      <c r="C42" s="68">
        <f t="shared" si="6"/>
        <v>0</v>
      </c>
      <c r="D42" s="72">
        <f t="shared" si="7"/>
      </c>
      <c r="E42" s="35">
        <f t="shared" si="5"/>
      </c>
      <c r="F42" s="62"/>
      <c r="G42" s="58"/>
      <c r="H42" s="63"/>
      <c r="I42" s="63"/>
      <c r="J42" s="62"/>
    </row>
    <row r="43" spans="2:10" ht="17.25" customHeight="1">
      <c r="B43" s="58"/>
      <c r="C43" s="68">
        <f t="shared" si="6"/>
        <v>0</v>
      </c>
      <c r="D43" s="72">
        <f t="shared" si="7"/>
      </c>
      <c r="E43" s="35">
        <f t="shared" si="5"/>
      </c>
      <c r="F43" s="62"/>
      <c r="G43" s="58"/>
      <c r="H43" s="63"/>
      <c r="I43" s="63"/>
      <c r="J43" s="62"/>
    </row>
    <row r="44" spans="2:10" ht="17.25" customHeight="1" thickBot="1">
      <c r="B44" s="59"/>
      <c r="C44" s="69">
        <f t="shared" si="6"/>
        <v>0</v>
      </c>
      <c r="D44" s="73">
        <f t="shared" si="7"/>
      </c>
      <c r="E44" s="36">
        <f t="shared" si="5"/>
      </c>
      <c r="F44" s="64"/>
      <c r="G44" s="59"/>
      <c r="H44" s="65"/>
      <c r="I44" s="65"/>
      <c r="J44" s="64"/>
    </row>
    <row r="45" ht="18" customHeight="1"/>
    <row r="46" ht="18" customHeight="1"/>
  </sheetData>
  <sheetProtection sheet="1" objects="1" scenarios="1"/>
  <mergeCells count="8">
    <mergeCell ref="K10:L10"/>
    <mergeCell ref="K6:L6"/>
    <mergeCell ref="B28:C28"/>
    <mergeCell ref="B4:C4"/>
    <mergeCell ref="B10:C10"/>
    <mergeCell ref="D10:J10"/>
    <mergeCell ref="D28:J28"/>
    <mergeCell ref="D4:J4"/>
  </mergeCells>
  <printOptions/>
  <pageMargins left="0.75" right="0.75" top="1" bottom="1" header="0.5" footer="0.5"/>
  <pageSetup horizontalDpi="300" verticalDpi="300" orientation="portrait" paperSize="9" scale="92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1:J43"/>
  <sheetViews>
    <sheetView view="pageBreakPreview" zoomScale="60" zoomScalePageLayoutView="0" workbookViewId="0" topLeftCell="A1">
      <selection activeCell="O47" sqref="O47"/>
    </sheetView>
  </sheetViews>
  <sheetFormatPr defaultColWidth="9.140625" defaultRowHeight="12.75"/>
  <cols>
    <col min="7" max="7" width="10.28125" style="0" customWidth="1"/>
    <col min="10" max="10" width="9.28125" style="0" customWidth="1"/>
  </cols>
  <sheetData>
    <row r="1" spans="3:10" ht="18" customHeight="1">
      <c r="C1" s="26" t="s">
        <v>86</v>
      </c>
      <c r="D1" s="26"/>
      <c r="F1" s="13" t="s">
        <v>107</v>
      </c>
      <c r="G1" s="13"/>
      <c r="I1" s="13" t="s">
        <v>108</v>
      </c>
      <c r="J1" s="13"/>
    </row>
    <row r="2" spans="9:10" ht="18" customHeight="1" thickBot="1">
      <c r="I2" s="13" t="s">
        <v>109</v>
      </c>
      <c r="J2" s="13"/>
    </row>
    <row r="3" spans="2:10" ht="18" customHeight="1" thickBot="1">
      <c r="B3" s="104" t="s">
        <v>99</v>
      </c>
      <c r="C3" s="105"/>
      <c r="D3" s="112"/>
      <c r="E3" s="113"/>
      <c r="F3" s="113"/>
      <c r="G3" s="113"/>
      <c r="H3" s="113"/>
      <c r="I3" s="113"/>
      <c r="J3" s="114"/>
    </row>
    <row r="4" spans="3:4" ht="18" customHeight="1" thickBot="1">
      <c r="C4" s="26"/>
      <c r="D4" s="26"/>
    </row>
    <row r="5" spans="2:10" ht="18" customHeight="1">
      <c r="B5" s="42" t="s">
        <v>103</v>
      </c>
      <c r="C5" s="43"/>
      <c r="D5" s="38"/>
      <c r="E5" s="22" t="s">
        <v>97</v>
      </c>
      <c r="F5" s="20"/>
      <c r="G5" s="38"/>
      <c r="H5" s="22" t="s">
        <v>104</v>
      </c>
      <c r="I5" s="20"/>
      <c r="J5" s="32"/>
    </row>
    <row r="6" spans="2:10" ht="18" customHeight="1" thickBot="1">
      <c r="B6" s="44" t="s">
        <v>102</v>
      </c>
      <c r="C6" s="45"/>
      <c r="D6" s="34"/>
      <c r="E6" s="24" t="s">
        <v>98</v>
      </c>
      <c r="F6" s="21"/>
      <c r="G6" s="34"/>
      <c r="H6" s="46" t="s">
        <v>105</v>
      </c>
      <c r="I6" s="21"/>
      <c r="J6" s="33"/>
    </row>
    <row r="7" ht="18" customHeight="1" thickBot="1"/>
    <row r="8" spans="2:10" ht="18" customHeight="1" thickBot="1">
      <c r="B8" s="102" t="s">
        <v>95</v>
      </c>
      <c r="C8" s="103"/>
      <c r="D8" s="115" t="s">
        <v>93</v>
      </c>
      <c r="E8" s="113"/>
      <c r="F8" s="113"/>
      <c r="G8" s="113"/>
      <c r="H8" s="113"/>
      <c r="I8" s="113"/>
      <c r="J8" s="114"/>
    </row>
    <row r="9" spans="2:10" ht="24" customHeight="1" thickBot="1">
      <c r="B9" s="30" t="s">
        <v>94</v>
      </c>
      <c r="C9" s="31" t="s">
        <v>96</v>
      </c>
      <c r="D9" s="47" t="s">
        <v>101</v>
      </c>
      <c r="E9" s="41" t="s">
        <v>87</v>
      </c>
      <c r="F9" s="47" t="s">
        <v>88</v>
      </c>
      <c r="G9" s="40" t="s">
        <v>89</v>
      </c>
      <c r="H9" s="40" t="s">
        <v>90</v>
      </c>
      <c r="I9" s="40" t="s">
        <v>91</v>
      </c>
      <c r="J9" s="41" t="s">
        <v>92</v>
      </c>
    </row>
    <row r="10" spans="2:10" ht="18" customHeight="1">
      <c r="B10" s="14"/>
      <c r="C10" s="22"/>
      <c r="D10" s="29"/>
      <c r="E10" s="28"/>
      <c r="F10" s="29"/>
      <c r="G10" s="27"/>
      <c r="H10" s="27"/>
      <c r="I10" s="27"/>
      <c r="J10" s="28"/>
    </row>
    <row r="11" spans="2:10" ht="18" customHeight="1">
      <c r="B11" s="15"/>
      <c r="C11" s="23"/>
      <c r="D11" s="15"/>
      <c r="E11" s="16"/>
      <c r="F11" s="15"/>
      <c r="G11" s="13"/>
      <c r="H11" s="13"/>
      <c r="I11" s="13"/>
      <c r="J11" s="16"/>
    </row>
    <row r="12" spans="2:10" ht="18" customHeight="1">
      <c r="B12" s="15"/>
      <c r="C12" s="23"/>
      <c r="D12" s="15"/>
      <c r="E12" s="16"/>
      <c r="F12" s="15"/>
      <c r="G12" s="13"/>
      <c r="H12" s="13"/>
      <c r="I12" s="13"/>
      <c r="J12" s="16"/>
    </row>
    <row r="13" spans="2:10" ht="18" customHeight="1">
      <c r="B13" s="15"/>
      <c r="C13" s="23"/>
      <c r="D13" s="15"/>
      <c r="E13" s="16"/>
      <c r="F13" s="15"/>
      <c r="G13" s="13"/>
      <c r="H13" s="13"/>
      <c r="I13" s="13"/>
      <c r="J13" s="16"/>
    </row>
    <row r="14" spans="2:10" ht="18" customHeight="1">
      <c r="B14" s="15"/>
      <c r="C14" s="23"/>
      <c r="D14" s="15"/>
      <c r="E14" s="16"/>
      <c r="F14" s="15"/>
      <c r="G14" s="13"/>
      <c r="H14" s="13"/>
      <c r="I14" s="13"/>
      <c r="J14" s="16"/>
    </row>
    <row r="15" spans="2:10" ht="18" customHeight="1">
      <c r="B15" s="15"/>
      <c r="C15" s="23"/>
      <c r="D15" s="15"/>
      <c r="E15" s="16"/>
      <c r="F15" s="15"/>
      <c r="G15" s="13"/>
      <c r="H15" s="13"/>
      <c r="I15" s="13"/>
      <c r="J15" s="16"/>
    </row>
    <row r="16" spans="2:10" ht="18" customHeight="1">
      <c r="B16" s="15"/>
      <c r="C16" s="23"/>
      <c r="D16" s="15"/>
      <c r="E16" s="16"/>
      <c r="F16" s="15"/>
      <c r="G16" s="13"/>
      <c r="H16" s="13"/>
      <c r="I16" s="13"/>
      <c r="J16" s="16"/>
    </row>
    <row r="17" spans="2:10" ht="18" customHeight="1">
      <c r="B17" s="15"/>
      <c r="C17" s="23"/>
      <c r="D17" s="15"/>
      <c r="E17" s="16"/>
      <c r="F17" s="15"/>
      <c r="G17" s="13"/>
      <c r="H17" s="13"/>
      <c r="I17" s="13"/>
      <c r="J17" s="16"/>
    </row>
    <row r="18" spans="2:10" ht="18" customHeight="1">
      <c r="B18" s="15"/>
      <c r="C18" s="23"/>
      <c r="D18" s="15"/>
      <c r="E18" s="16"/>
      <c r="F18" s="15"/>
      <c r="G18" s="13"/>
      <c r="H18" s="13"/>
      <c r="I18" s="13"/>
      <c r="J18" s="16"/>
    </row>
    <row r="19" spans="2:10" ht="18" customHeight="1">
      <c r="B19" s="15"/>
      <c r="C19" s="23"/>
      <c r="D19" s="15"/>
      <c r="E19" s="16"/>
      <c r="F19" s="15"/>
      <c r="G19" s="13"/>
      <c r="H19" s="13"/>
      <c r="I19" s="13"/>
      <c r="J19" s="16"/>
    </row>
    <row r="20" spans="2:10" ht="18" customHeight="1">
      <c r="B20" s="15"/>
      <c r="C20" s="23"/>
      <c r="D20" s="15"/>
      <c r="E20" s="16"/>
      <c r="F20" s="15"/>
      <c r="G20" s="13"/>
      <c r="H20" s="13"/>
      <c r="I20" s="13"/>
      <c r="J20" s="16"/>
    </row>
    <row r="21" spans="2:10" ht="18" customHeight="1">
      <c r="B21" s="15"/>
      <c r="C21" s="23"/>
      <c r="D21" s="15"/>
      <c r="E21" s="16"/>
      <c r="F21" s="15"/>
      <c r="G21" s="13"/>
      <c r="H21" s="13"/>
      <c r="I21" s="13"/>
      <c r="J21" s="16"/>
    </row>
    <row r="22" spans="2:10" ht="18" customHeight="1">
      <c r="B22" s="15"/>
      <c r="C22" s="23"/>
      <c r="D22" s="15"/>
      <c r="E22" s="16"/>
      <c r="F22" s="15"/>
      <c r="G22" s="13"/>
      <c r="H22" s="13"/>
      <c r="I22" s="13"/>
      <c r="J22" s="16"/>
    </row>
    <row r="23" spans="2:10" ht="18" customHeight="1">
      <c r="B23" s="15"/>
      <c r="C23" s="23"/>
      <c r="D23" s="15"/>
      <c r="E23" s="16"/>
      <c r="F23" s="15"/>
      <c r="G23" s="13"/>
      <c r="H23" s="13"/>
      <c r="I23" s="13"/>
      <c r="J23" s="16"/>
    </row>
    <row r="24" spans="2:10" ht="18" customHeight="1" thickBot="1">
      <c r="B24" s="17"/>
      <c r="C24" s="24"/>
      <c r="D24" s="17"/>
      <c r="E24" s="19"/>
      <c r="F24" s="17"/>
      <c r="G24" s="18"/>
      <c r="H24" s="18"/>
      <c r="I24" s="18"/>
      <c r="J24" s="19"/>
    </row>
    <row r="25" spans="2:10" ht="18" customHeight="1">
      <c r="B25" s="2"/>
      <c r="C25" s="2"/>
      <c r="D25" s="2"/>
      <c r="E25" s="2"/>
      <c r="F25" s="2"/>
      <c r="G25" s="2"/>
      <c r="H25" s="2"/>
      <c r="I25" s="2"/>
      <c r="J25" s="2"/>
    </row>
    <row r="26" ht="18" customHeight="1" thickBot="1">
      <c r="B26" t="s">
        <v>110</v>
      </c>
    </row>
    <row r="27" spans="2:10" ht="18" customHeight="1" thickBot="1">
      <c r="B27" s="102" t="s">
        <v>95</v>
      </c>
      <c r="C27" s="103"/>
      <c r="D27" s="115" t="s">
        <v>93</v>
      </c>
      <c r="E27" s="113"/>
      <c r="F27" s="113"/>
      <c r="G27" s="113"/>
      <c r="H27" s="113"/>
      <c r="I27" s="113"/>
      <c r="J27" s="114"/>
    </row>
    <row r="28" spans="2:10" ht="21.75" customHeight="1" thickBot="1">
      <c r="B28" s="30" t="s">
        <v>94</v>
      </c>
      <c r="C28" s="31" t="s">
        <v>96</v>
      </c>
      <c r="D28" s="47" t="s">
        <v>101</v>
      </c>
      <c r="E28" s="41" t="s">
        <v>87</v>
      </c>
      <c r="F28" s="47" t="s">
        <v>88</v>
      </c>
      <c r="G28" s="40" t="s">
        <v>89</v>
      </c>
      <c r="H28" s="40" t="s">
        <v>90</v>
      </c>
      <c r="I28" s="40" t="s">
        <v>91</v>
      </c>
      <c r="J28" s="41" t="s">
        <v>92</v>
      </c>
    </row>
    <row r="29" spans="2:10" ht="18" customHeight="1">
      <c r="B29" s="14"/>
      <c r="C29" s="22"/>
      <c r="D29" s="29"/>
      <c r="E29" s="28"/>
      <c r="F29" s="29"/>
      <c r="G29" s="27"/>
      <c r="H29" s="27"/>
      <c r="I29" s="27"/>
      <c r="J29" s="28"/>
    </row>
    <row r="30" spans="2:10" ht="18" customHeight="1">
      <c r="B30" s="15"/>
      <c r="C30" s="23"/>
      <c r="D30" s="15"/>
      <c r="E30" s="16"/>
      <c r="F30" s="15"/>
      <c r="G30" s="13"/>
      <c r="H30" s="13"/>
      <c r="I30" s="13"/>
      <c r="J30" s="16"/>
    </row>
    <row r="31" spans="2:10" ht="18" customHeight="1">
      <c r="B31" s="15"/>
      <c r="C31" s="23"/>
      <c r="D31" s="15"/>
      <c r="E31" s="16"/>
      <c r="F31" s="15"/>
      <c r="G31" s="13"/>
      <c r="H31" s="13"/>
      <c r="I31" s="13"/>
      <c r="J31" s="16"/>
    </row>
    <row r="32" spans="2:10" ht="18" customHeight="1">
      <c r="B32" s="15"/>
      <c r="C32" s="23"/>
      <c r="D32" s="15"/>
      <c r="E32" s="16"/>
      <c r="F32" s="15"/>
      <c r="G32" s="13"/>
      <c r="H32" s="13"/>
      <c r="I32" s="13"/>
      <c r="J32" s="16"/>
    </row>
    <row r="33" spans="2:10" ht="18" customHeight="1">
      <c r="B33" s="15"/>
      <c r="C33" s="23"/>
      <c r="D33" s="15"/>
      <c r="E33" s="16"/>
      <c r="F33" s="15"/>
      <c r="G33" s="13"/>
      <c r="H33" s="13"/>
      <c r="I33" s="13"/>
      <c r="J33" s="16"/>
    </row>
    <row r="34" spans="2:10" ht="18" customHeight="1">
      <c r="B34" s="15"/>
      <c r="C34" s="23"/>
      <c r="D34" s="15"/>
      <c r="E34" s="16"/>
      <c r="F34" s="15"/>
      <c r="G34" s="13"/>
      <c r="H34" s="13"/>
      <c r="I34" s="13"/>
      <c r="J34" s="16"/>
    </row>
    <row r="35" spans="2:10" ht="18" customHeight="1">
      <c r="B35" s="15"/>
      <c r="C35" s="23"/>
      <c r="D35" s="15"/>
      <c r="E35" s="16"/>
      <c r="F35" s="15"/>
      <c r="G35" s="13"/>
      <c r="H35" s="13"/>
      <c r="I35" s="13"/>
      <c r="J35" s="16"/>
    </row>
    <row r="36" spans="2:10" ht="18" customHeight="1">
      <c r="B36" s="15"/>
      <c r="C36" s="23"/>
      <c r="D36" s="15"/>
      <c r="E36" s="16"/>
      <c r="F36" s="15"/>
      <c r="G36" s="13"/>
      <c r="H36" s="13"/>
      <c r="I36" s="13"/>
      <c r="J36" s="16"/>
    </row>
    <row r="37" spans="2:10" ht="18" customHeight="1">
      <c r="B37" s="15"/>
      <c r="C37" s="23"/>
      <c r="D37" s="15"/>
      <c r="E37" s="16"/>
      <c r="F37" s="15"/>
      <c r="G37" s="13"/>
      <c r="H37" s="13"/>
      <c r="I37" s="13"/>
      <c r="J37" s="16"/>
    </row>
    <row r="38" spans="2:10" ht="18" customHeight="1">
      <c r="B38" s="15"/>
      <c r="C38" s="23"/>
      <c r="D38" s="15"/>
      <c r="E38" s="16"/>
      <c r="F38" s="15"/>
      <c r="G38" s="13"/>
      <c r="H38" s="13"/>
      <c r="I38" s="13"/>
      <c r="J38" s="16"/>
    </row>
    <row r="39" spans="2:10" ht="18" customHeight="1">
      <c r="B39" s="15"/>
      <c r="C39" s="23"/>
      <c r="D39" s="15"/>
      <c r="E39" s="16"/>
      <c r="F39" s="15"/>
      <c r="G39" s="13"/>
      <c r="H39" s="13"/>
      <c r="I39" s="13"/>
      <c r="J39" s="16"/>
    </row>
    <row r="40" spans="2:10" ht="18" customHeight="1">
      <c r="B40" s="15"/>
      <c r="C40" s="23"/>
      <c r="D40" s="15"/>
      <c r="E40" s="16"/>
      <c r="F40" s="15"/>
      <c r="G40" s="13"/>
      <c r="H40" s="13"/>
      <c r="I40" s="13"/>
      <c r="J40" s="16"/>
    </row>
    <row r="41" spans="2:10" ht="18" customHeight="1">
      <c r="B41" s="15"/>
      <c r="C41" s="23"/>
      <c r="D41" s="15"/>
      <c r="E41" s="16"/>
      <c r="F41" s="15"/>
      <c r="G41" s="13"/>
      <c r="H41" s="13"/>
      <c r="I41" s="13"/>
      <c r="J41" s="16"/>
    </row>
    <row r="42" spans="2:10" ht="18" customHeight="1">
      <c r="B42" s="15"/>
      <c r="C42" s="23"/>
      <c r="D42" s="15"/>
      <c r="E42" s="16"/>
      <c r="F42" s="15"/>
      <c r="G42" s="13"/>
      <c r="H42" s="13"/>
      <c r="I42" s="13"/>
      <c r="J42" s="16"/>
    </row>
    <row r="43" spans="2:10" ht="18" customHeight="1" thickBot="1">
      <c r="B43" s="17"/>
      <c r="C43" s="24"/>
      <c r="D43" s="17"/>
      <c r="E43" s="19"/>
      <c r="F43" s="17"/>
      <c r="G43" s="18"/>
      <c r="H43" s="18"/>
      <c r="I43" s="18"/>
      <c r="J43" s="19"/>
    </row>
    <row r="44" ht="18" customHeight="1"/>
    <row r="45" ht="18" customHeight="1"/>
  </sheetData>
  <sheetProtection sheet="1" objects="1" scenarios="1"/>
  <mergeCells count="6">
    <mergeCell ref="B27:C27"/>
    <mergeCell ref="B3:C3"/>
    <mergeCell ref="D3:J3"/>
    <mergeCell ref="D27:J27"/>
    <mergeCell ref="D8:J8"/>
    <mergeCell ref="B8:C8"/>
  </mergeCells>
  <printOptions/>
  <pageMargins left="0.75" right="0.75" top="1" bottom="1" header="0.5" footer="0.5"/>
  <pageSetup horizontalDpi="300" verticalDpi="3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gvsdgfs</cp:lastModifiedBy>
  <cp:lastPrinted>2010-10-11T19:52:53Z</cp:lastPrinted>
  <dcterms:created xsi:type="dcterms:W3CDTF">1996-11-05T10:16:36Z</dcterms:created>
  <dcterms:modified xsi:type="dcterms:W3CDTF">2010-10-11T21:21:52Z</dcterms:modified>
  <cp:category/>
  <cp:version/>
  <cp:contentType/>
  <cp:contentStatus/>
</cp:coreProperties>
</file>