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800" windowHeight="7830" activeTab="0"/>
  </bookViews>
  <sheets>
    <sheet name="SONREB" sheetId="1" r:id="rId1"/>
    <sheet name="MinQuadr" sheetId="2" r:id="rId2"/>
    <sheet name="Potenza  " sheetId="3" r:id="rId3"/>
    <sheet name="Foglio1" sheetId="4" r:id="rId4"/>
  </sheets>
  <definedNames/>
  <calcPr fullCalcOnLoad="1"/>
</workbook>
</file>

<file path=xl/comments2.xml><?xml version="1.0" encoding="utf-8"?>
<comments xmlns="http://schemas.openxmlformats.org/spreadsheetml/2006/main">
  <authors>
    <author>Utente del Sistema</author>
  </authors>
  <commentList>
    <comment ref="F57" authorId="0">
      <text>
        <r>
          <rPr>
            <b/>
            <sz val="8"/>
            <rFont val="Tahoma"/>
            <family val="2"/>
          </rPr>
          <t>Numero di cifre decimali che appaiono nelle equazioni delle funzioni interpolanti</t>
        </r>
        <r>
          <rPr>
            <sz val="8"/>
            <rFont val="Tahoma"/>
            <family val="2"/>
          </rPr>
          <t xml:space="preserve">
</t>
        </r>
      </text>
    </comment>
    <comment ref="G57" authorId="0">
      <text>
        <r>
          <rPr>
            <b/>
            <sz val="8"/>
            <rFont val="Tahoma"/>
            <family val="2"/>
          </rPr>
          <t>Indice quadratico relativo.= rapporto tra lo scarto quadratico medio e la media dei dati interpolati.  I2= [(somma(z-zt)^2)/n]^0,5 / (somma(yt)/n)
 Per un buon accostamento deve essere minore di 0,1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<sst xmlns="http://schemas.openxmlformats.org/spreadsheetml/2006/main" count="154" uniqueCount="138">
  <si>
    <t>x</t>
  </si>
  <si>
    <t>y</t>
  </si>
  <si>
    <t>a=</t>
  </si>
  <si>
    <t>b=</t>
  </si>
  <si>
    <t>c=</t>
  </si>
  <si>
    <t>n</t>
  </si>
  <si>
    <t>DATI</t>
  </si>
  <si>
    <t>xy</t>
  </si>
  <si>
    <t>calcolo indice di scostamento</t>
  </si>
  <si>
    <t>FUNZIONI INTERPOLANTI</t>
  </si>
  <si>
    <t>INDICE I2=</t>
  </si>
  <si>
    <t>METODO DEI MINIMI QUADRATI</t>
  </si>
  <si>
    <r>
      <t>INDICE I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=</t>
    </r>
  </si>
  <si>
    <t>N° cifre decimali</t>
  </si>
  <si>
    <t>z</t>
  </si>
  <si>
    <t>yz</t>
  </si>
  <si>
    <t>xz</t>
  </si>
  <si>
    <t>Det(A)=</t>
  </si>
  <si>
    <t>|z-zt|</t>
  </si>
  <si>
    <t>Zt</t>
  </si>
  <si>
    <t>Z-Zt</t>
  </si>
  <si>
    <r>
      <t>(Z-Zt)</t>
    </r>
    <r>
      <rPr>
        <vertAlign val="superscript"/>
        <sz val="12"/>
        <rFont val="Arial"/>
        <family val="2"/>
      </rPr>
      <t>2</t>
    </r>
  </si>
  <si>
    <t>N° decimali =</t>
  </si>
  <si>
    <t>INDICE I1=</t>
  </si>
  <si>
    <r>
      <t>Funzione interpolante Z= aX</t>
    </r>
    <r>
      <rPr>
        <b/>
        <vertAlign val="superscript"/>
        <sz val="20"/>
        <rFont val="Times New Roman"/>
        <family val="1"/>
      </rPr>
      <t>b</t>
    </r>
    <r>
      <rPr>
        <b/>
        <sz val="20"/>
        <rFont val="Times New Roman"/>
        <family val="1"/>
      </rPr>
      <t>Y</t>
    </r>
    <r>
      <rPr>
        <b/>
        <vertAlign val="superscript"/>
        <sz val="20"/>
        <rFont val="Times New Roman"/>
        <family val="1"/>
      </rPr>
      <t>c</t>
    </r>
  </si>
  <si>
    <t xml:space="preserve">Coefficienti </t>
  </si>
  <si>
    <r>
      <rPr>
        <i/>
        <sz val="12"/>
        <rFont val="Arial"/>
        <family val="2"/>
      </rPr>
      <t>x</t>
    </r>
    <r>
      <rPr>
        <sz val="12"/>
        <rFont val="Arial"/>
        <family val="2"/>
      </rPr>
      <t>=log(x)</t>
    </r>
  </si>
  <si>
    <r>
      <rPr>
        <i/>
        <sz val="12"/>
        <rFont val="Arial"/>
        <family val="2"/>
      </rPr>
      <t>y</t>
    </r>
    <r>
      <rPr>
        <sz val="12"/>
        <rFont val="Arial"/>
        <family val="2"/>
      </rPr>
      <t>=log(y)</t>
    </r>
  </si>
  <si>
    <r>
      <rPr>
        <i/>
        <sz val="12"/>
        <rFont val="Arial"/>
        <family val="2"/>
      </rPr>
      <t>z</t>
    </r>
    <r>
      <rPr>
        <sz val="12"/>
        <rFont val="Arial"/>
        <family val="2"/>
      </rPr>
      <t>=log(z)</t>
    </r>
  </si>
  <si>
    <r>
      <t>x</t>
    </r>
    <r>
      <rPr>
        <i/>
        <vertAlign val="superscript"/>
        <sz val="12"/>
        <rFont val="Arial"/>
        <family val="2"/>
      </rPr>
      <t>2</t>
    </r>
  </si>
  <si>
    <r>
      <t>y</t>
    </r>
    <r>
      <rPr>
        <i/>
        <vertAlign val="superscript"/>
        <sz val="12"/>
        <rFont val="Arial"/>
        <family val="2"/>
      </rPr>
      <t>2</t>
    </r>
  </si>
  <si>
    <t>S</t>
  </si>
  <si>
    <t>V</t>
  </si>
  <si>
    <t>Rc</t>
  </si>
  <si>
    <t>Rc =</t>
  </si>
  <si>
    <t>N.B.:per un buon accostamento devono essere minore di 0,1</t>
  </si>
  <si>
    <r>
      <rPr>
        <sz val="16"/>
        <rFont val="Arial"/>
        <family val="2"/>
      </rPr>
      <t xml:space="preserve"> x </t>
    </r>
    <r>
      <rPr>
        <sz val="26"/>
        <rFont val="Arial"/>
        <family val="2"/>
      </rPr>
      <t xml:space="preserve"> S</t>
    </r>
  </si>
  <si>
    <r>
      <rPr>
        <sz val="16"/>
        <rFont val="Arial"/>
        <family val="2"/>
      </rPr>
      <t>x</t>
    </r>
    <r>
      <rPr>
        <sz val="26"/>
        <rFont val="Arial"/>
        <family val="2"/>
      </rPr>
      <t xml:space="preserve">  V</t>
    </r>
  </si>
  <si>
    <t>SONREB:</t>
  </si>
  <si>
    <r>
      <rPr>
        <sz val="16"/>
        <rFont val="Arial"/>
        <family val="2"/>
      </rPr>
      <t xml:space="preserve">x </t>
    </r>
    <r>
      <rPr>
        <sz val="26"/>
        <rFont val="Arial"/>
        <family val="2"/>
      </rPr>
      <t xml:space="preserve"> S</t>
    </r>
  </si>
  <si>
    <r>
      <rPr>
        <sz val="16"/>
        <rFont val="Arial"/>
        <family val="2"/>
      </rPr>
      <t>x</t>
    </r>
    <r>
      <rPr>
        <sz val="26"/>
        <rFont val="Arial"/>
        <family val="2"/>
      </rPr>
      <t xml:space="preserve"> V</t>
    </r>
  </si>
  <si>
    <t xml:space="preserve">              INTERPOLAZIONE STATISTICA A 2 VARIABILI</t>
  </si>
  <si>
    <t>Struttura:</t>
  </si>
  <si>
    <t>CURVE DI CORRELAZIONE SONREB</t>
  </si>
  <si>
    <t>Rc,1</t>
  </si>
  <si>
    <t>Rc,2</t>
  </si>
  <si>
    <t>Rc,3</t>
  </si>
  <si>
    <t>Rc,4</t>
  </si>
  <si>
    <t>Riferimento:</t>
  </si>
  <si>
    <t>N/mmq</t>
  </si>
  <si>
    <t>m/s</t>
  </si>
  <si>
    <t>C1</t>
  </si>
  <si>
    <t>C2</t>
  </si>
  <si>
    <t>C3</t>
  </si>
  <si>
    <t>Rc,4 =</t>
  </si>
  <si>
    <t>S =</t>
  </si>
  <si>
    <t>Rimbalzo sclerometro</t>
  </si>
  <si>
    <t>V =</t>
  </si>
  <si>
    <t>Velocità di propagazione ultrasuoni</t>
  </si>
  <si>
    <t xml:space="preserve">EDIFICIO IN C.A. - </t>
  </si>
  <si>
    <t>Istruzioni:</t>
  </si>
  <si>
    <t>1) si inseriscono i dati S, V e Rc carote nel foglio MinQuadr</t>
  </si>
  <si>
    <t>S4-U4</t>
  </si>
  <si>
    <t>S5-U5</t>
  </si>
  <si>
    <t>S6-U6</t>
  </si>
  <si>
    <t>S7-U7</t>
  </si>
  <si>
    <t>S8-U8</t>
  </si>
  <si>
    <t>S9-U9</t>
  </si>
  <si>
    <t>S10-U10</t>
  </si>
  <si>
    <t>S11-U11</t>
  </si>
  <si>
    <t>S12-U12</t>
  </si>
  <si>
    <t>S13-U13</t>
  </si>
  <si>
    <t>S14-U14</t>
  </si>
  <si>
    <t>S15-U15</t>
  </si>
  <si>
    <t>S15-U16</t>
  </si>
  <si>
    <t>S17-U17</t>
  </si>
  <si>
    <t>S18-U18</t>
  </si>
  <si>
    <t>S19-U19</t>
  </si>
  <si>
    <t>S20-U20</t>
  </si>
  <si>
    <t>S21-U21</t>
  </si>
  <si>
    <t>S22-U22</t>
  </si>
  <si>
    <t>S23-U23</t>
  </si>
  <si>
    <t>S24-U24</t>
  </si>
  <si>
    <t>S25-U25</t>
  </si>
  <si>
    <t>S26-U26</t>
  </si>
  <si>
    <t>S27-U27</t>
  </si>
  <si>
    <t>S28-U28</t>
  </si>
  <si>
    <t>S29-U29</t>
  </si>
  <si>
    <t>S30-U30</t>
  </si>
  <si>
    <t>S31-U31</t>
  </si>
  <si>
    <t>S32-U32</t>
  </si>
  <si>
    <t>S33-U33</t>
  </si>
  <si>
    <t>S34-U34</t>
  </si>
  <si>
    <t>S35-U35</t>
  </si>
  <si>
    <t>S36-U36</t>
  </si>
  <si>
    <t>S37-U37</t>
  </si>
  <si>
    <t>S38-U38</t>
  </si>
  <si>
    <t>S39-U39</t>
  </si>
  <si>
    <t>S40-U40</t>
  </si>
  <si>
    <t>S41-U41</t>
  </si>
  <si>
    <t>S42-U42</t>
  </si>
  <si>
    <t>S43-U43</t>
  </si>
  <si>
    <t>S44-U44</t>
  </si>
  <si>
    <t>S45-U45</t>
  </si>
  <si>
    <t>S46-U46</t>
  </si>
  <si>
    <t>S47-U47</t>
  </si>
  <si>
    <t>S48-U48</t>
  </si>
  <si>
    <t>S49-U49</t>
  </si>
  <si>
    <t>S50-U50</t>
  </si>
  <si>
    <t>S51-U51</t>
  </si>
  <si>
    <t>S52-U52</t>
  </si>
  <si>
    <t>S53-U53</t>
  </si>
  <si>
    <t>S54-U54</t>
  </si>
  <si>
    <t>S55-U55</t>
  </si>
  <si>
    <t>S56-U56</t>
  </si>
  <si>
    <t>S57-U57</t>
  </si>
  <si>
    <t>S58-U58</t>
  </si>
  <si>
    <t>S59-U59</t>
  </si>
  <si>
    <t>S60-U60</t>
  </si>
  <si>
    <t>S61-U61</t>
  </si>
  <si>
    <t>S62-U62</t>
  </si>
  <si>
    <t>S63-U63</t>
  </si>
  <si>
    <t>S64-U64</t>
  </si>
  <si>
    <t>indiretta</t>
  </si>
  <si>
    <t>Valore medio:</t>
  </si>
  <si>
    <r>
      <t>Rc</t>
    </r>
    <r>
      <rPr>
        <vertAlign val="subscript"/>
        <sz val="12"/>
        <rFont val="Arial"/>
        <family val="2"/>
      </rPr>
      <t>123</t>
    </r>
    <r>
      <rPr>
        <sz val="12"/>
        <rFont val="Arial"/>
        <family val="2"/>
      </rPr>
      <t>,</t>
    </r>
    <r>
      <rPr>
        <sz val="8"/>
        <rFont val="Arial"/>
        <family val="2"/>
      </rPr>
      <t>medio</t>
    </r>
  </si>
  <si>
    <t>NOTA: SCRIVERE SOLO NELLE CELLE VERDI</t>
  </si>
  <si>
    <t>Note</t>
  </si>
  <si>
    <t>1=no</t>
  </si>
  <si>
    <t>Curva Sperimentale di taratura</t>
  </si>
  <si>
    <t>Risultati Correlazione di taratura:</t>
  </si>
  <si>
    <t>2) si riportano i dati della curva di correlazione nel riquadro P11:T11</t>
  </si>
  <si>
    <t>3) si riportano i dati misurati in altri punti della struttura nel riquadro B8:D107</t>
  </si>
  <si>
    <r>
      <t xml:space="preserve">STUDIO DI </t>
    </r>
    <r>
      <rPr>
        <b/>
        <sz val="10"/>
        <color indexed="12"/>
        <rFont val="Arial"/>
        <family val="2"/>
      </rPr>
      <t>INGEGNERIA STRUTTURALE</t>
    </r>
    <r>
      <rPr>
        <sz val="10"/>
        <color indexed="12"/>
        <rFont val="Arial"/>
        <family val="2"/>
      </rPr>
      <t xml:space="preserve"> Ing. Gino DI RUZZA</t>
    </r>
  </si>
  <si>
    <t xml:space="preserve">  www.ginodiruzza.it -  ginodiruzza@tin.it  -  www.indaginistrutturali.info</t>
  </si>
  <si>
    <t xml:space="preserve">versione </t>
  </si>
  <si>
    <t>METODO SONREB TARATO SU CAMPIONI SCHIACCIATI IN LABORATORIO</t>
  </si>
  <si>
    <t xml:space="preserve">ELABORAZIONE METODO SONREB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</si>
</sst>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E+00"/>
    <numFmt numFmtId="175" formatCode="0.000"/>
    <numFmt numFmtId="176" formatCode="0.0"/>
    <numFmt numFmtId="177" formatCode="[$-410]dddd\ d\ mmmm\ yyyy"/>
  </numFmts>
  <fonts count="71">
    <font>
      <sz val="12"/>
      <name val="Arial"/>
      <family val="0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vertAlign val="superscript"/>
      <sz val="20"/>
      <name val="Times New Roman"/>
      <family val="1"/>
    </font>
    <font>
      <i/>
      <sz val="12"/>
      <name val="Arial"/>
      <family val="2"/>
    </font>
    <font>
      <i/>
      <vertAlign val="superscript"/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slantDashDot">
        <color indexed="39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>
        <color indexed="63"/>
      </right>
      <top style="slantDashDot">
        <color indexed="39"/>
      </top>
      <bottom style="slantDashDot">
        <color indexed="39"/>
      </bottom>
    </border>
    <border>
      <left>
        <color indexed="63"/>
      </left>
      <right style="slantDashDot">
        <color indexed="39"/>
      </right>
      <top style="slantDashDot">
        <color indexed="39"/>
      </top>
      <bottom style="slantDashDot">
        <color indexed="3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1" applyNumberFormat="0" applyAlignment="0" applyProtection="0"/>
    <xf numFmtId="0" fontId="54" fillId="0" borderId="2" applyNumberFormat="0" applyFill="0" applyAlignment="0" applyProtection="0"/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60" fillId="19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4" borderId="12" xfId="0" applyFill="1" applyBorder="1" applyAlignment="1">
      <alignment/>
    </xf>
    <xf numFmtId="0" fontId="4" fillId="0" borderId="0" xfId="0" applyFont="1" applyAlignment="1">
      <alignment/>
    </xf>
    <xf numFmtId="0" fontId="0" fillId="4" borderId="13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right"/>
    </xf>
    <xf numFmtId="0" fontId="0" fillId="4" borderId="14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1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11" fontId="0" fillId="0" borderId="11" xfId="0" applyNumberForma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0" xfId="0" applyNumberFormat="1" applyAlignment="1">
      <alignment/>
    </xf>
    <xf numFmtId="0" fontId="15" fillId="34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11" fontId="24" fillId="4" borderId="1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 quotePrefix="1">
      <alignment horizontal="center"/>
    </xf>
    <xf numFmtId="0" fontId="26" fillId="4" borderId="11" xfId="0" applyNumberFormat="1" applyFont="1" applyFill="1" applyBorder="1" applyAlignment="1" applyProtection="1">
      <alignment horizontal="center" vertical="top"/>
      <protection locked="0"/>
    </xf>
    <xf numFmtId="0" fontId="27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1" fontId="24" fillId="0" borderId="11" xfId="0" applyNumberFormat="1" applyFont="1" applyFill="1" applyBorder="1" applyAlignment="1" applyProtection="1">
      <alignment horizontal="center"/>
      <protection locked="0"/>
    </xf>
    <xf numFmtId="0" fontId="26" fillId="0" borderId="11" xfId="0" applyNumberFormat="1" applyFont="1" applyFill="1" applyBorder="1" applyAlignment="1" applyProtection="1">
      <alignment horizontal="center" vertical="top"/>
      <protection locked="0"/>
    </xf>
    <xf numFmtId="176" fontId="0" fillId="4" borderId="11" xfId="0" applyNumberFormat="1" applyFont="1" applyFill="1" applyBorder="1" applyAlignment="1" applyProtection="1">
      <alignment horizontal="center"/>
      <protection locked="0"/>
    </xf>
    <xf numFmtId="176" fontId="3" fillId="4" borderId="11" xfId="0" applyNumberFormat="1" applyFont="1" applyFill="1" applyBorder="1" applyAlignment="1" applyProtection="1">
      <alignment horizontal="center"/>
      <protection locked="0"/>
    </xf>
    <xf numFmtId="176" fontId="10" fillId="4" borderId="11" xfId="0" applyNumberFormat="1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76" fontId="19" fillId="4" borderId="11" xfId="0" applyNumberFormat="1" applyFont="1" applyFill="1" applyBorder="1" applyAlignment="1" applyProtection="1">
      <alignment horizontal="center"/>
      <protection locked="0"/>
    </xf>
    <xf numFmtId="176" fontId="0" fillId="0" borderId="11" xfId="0" applyNumberFormat="1" applyFont="1" applyBorder="1" applyAlignment="1">
      <alignment horizontal="center"/>
    </xf>
    <xf numFmtId="176" fontId="19" fillId="0" borderId="11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28" fillId="4" borderId="11" xfId="0" applyNumberFormat="1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176" fontId="3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35" borderId="26" xfId="0" applyFont="1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10" fillId="35" borderId="16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2" xfId="0" applyFill="1" applyBorder="1" applyAlignment="1">
      <alignment/>
    </xf>
    <xf numFmtId="0" fontId="10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20" fillId="4" borderId="11" xfId="0" applyFont="1" applyFill="1" applyBorder="1" applyAlignment="1" applyProtection="1">
      <alignment horizontal="center"/>
      <protection locked="0"/>
    </xf>
    <xf numFmtId="1" fontId="19" fillId="4" borderId="11" xfId="0" applyNumberFormat="1" applyFont="1" applyFill="1" applyBorder="1" applyAlignment="1" applyProtection="1">
      <alignment horizontal="center"/>
      <protection locked="0"/>
    </xf>
    <xf numFmtId="1" fontId="3" fillId="36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0" fontId="0" fillId="4" borderId="33" xfId="0" applyFont="1" applyFill="1" applyBorder="1" applyAlignment="1" applyProtection="1">
      <alignment horizontal="center" vertical="center"/>
      <protection locked="0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31" fillId="4" borderId="35" xfId="0" applyFont="1" applyFill="1" applyBorder="1" applyAlignment="1" applyProtection="1">
      <alignment horizontal="center" vertical="center"/>
      <protection hidden="1"/>
    </xf>
    <xf numFmtId="0" fontId="31" fillId="4" borderId="36" xfId="0" applyFont="1" applyFill="1" applyBorder="1" applyAlignment="1" applyProtection="1">
      <alignment horizontal="center" vertical="center"/>
      <protection hidden="1"/>
    </xf>
    <xf numFmtId="0" fontId="31" fillId="4" borderId="37" xfId="0" applyFont="1" applyFill="1" applyBorder="1" applyAlignment="1" applyProtection="1">
      <alignment horizontal="center" vertical="center"/>
      <protection hidden="1"/>
    </xf>
    <xf numFmtId="14" fontId="10" fillId="0" borderId="33" xfId="0" applyNumberFormat="1" applyFont="1" applyBorder="1" applyAlignment="1">
      <alignment horizontal="center"/>
    </xf>
    <xf numFmtId="14" fontId="10" fillId="0" borderId="34" xfId="0" applyNumberFormat="1" applyFont="1" applyBorder="1" applyAlignment="1">
      <alignment horizontal="center"/>
    </xf>
    <xf numFmtId="0" fontId="0" fillId="36" borderId="32" xfId="0" applyFont="1" applyFill="1" applyBorder="1" applyAlignment="1">
      <alignment horizontal="center"/>
    </xf>
    <xf numFmtId="0" fontId="0" fillId="36" borderId="3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174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1" fontId="14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8"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rgb="FFFF0000"/>
      </font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180975</xdr:colOff>
      <xdr:row>6</xdr:row>
      <xdr:rowOff>133350</xdr:rowOff>
    </xdr:from>
    <xdr:to>
      <xdr:col>22</xdr:col>
      <xdr:colOff>742950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1524000"/>
          <a:ext cx="510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7"/>
  <sheetViews>
    <sheetView tabSelected="1" zoomScalePageLayoutView="0" workbookViewId="0" topLeftCell="A1">
      <selection activeCell="O19" sqref="O19"/>
    </sheetView>
  </sheetViews>
  <sheetFormatPr defaultColWidth="8.88671875" defaultRowHeight="15"/>
  <cols>
    <col min="2" max="2" width="9.99609375" style="61" customWidth="1"/>
    <col min="3" max="3" width="8.3359375" style="0" customWidth="1"/>
    <col min="4" max="4" width="9.5546875" style="0" customWidth="1"/>
    <col min="5" max="6" width="8.3359375" style="0" customWidth="1"/>
    <col min="7" max="7" width="9.21484375" style="0" customWidth="1"/>
    <col min="8" max="8" width="8.88671875" style="15" customWidth="1"/>
    <col min="9" max="9" width="8.6640625" style="0" customWidth="1"/>
    <col min="10" max="10" width="1.88671875" style="74" customWidth="1"/>
    <col min="11" max="11" width="8.6640625" style="74" customWidth="1"/>
    <col min="12" max="12" width="2.5546875" style="74" customWidth="1"/>
    <col min="13" max="13" width="5.6640625" style="98" customWidth="1"/>
    <col min="14" max="14" width="6.21484375" style="0" customWidth="1"/>
    <col min="15" max="15" width="5.4453125" style="0" bestFit="1" customWidth="1"/>
    <col min="16" max="16" width="8.99609375" style="0" customWidth="1"/>
    <col min="17" max="17" width="2.5546875" style="0" customWidth="1"/>
    <col min="18" max="18" width="5.77734375" style="60" customWidth="1"/>
    <col min="19" max="19" width="2.88671875" style="61" customWidth="1"/>
    <col min="20" max="20" width="9.5546875" style="0" bestFit="1" customWidth="1"/>
  </cols>
  <sheetData>
    <row r="2" spans="2:15" ht="20.25" customHeight="1">
      <c r="B2" s="59"/>
      <c r="C2" s="114" t="s">
        <v>137</v>
      </c>
      <c r="D2" s="114"/>
      <c r="E2" s="114"/>
      <c r="F2" s="114"/>
      <c r="G2" s="114"/>
      <c r="O2" s="93" t="s">
        <v>136</v>
      </c>
    </row>
    <row r="3" spans="2:19" ht="9.75" customHeight="1">
      <c r="B3"/>
      <c r="O3" s="60"/>
      <c r="P3" s="61"/>
      <c r="R3"/>
      <c r="S3"/>
    </row>
    <row r="4" spans="2:21" ht="24" customHeight="1">
      <c r="B4" s="62" t="s">
        <v>42</v>
      </c>
      <c r="C4" s="115" t="s">
        <v>59</v>
      </c>
      <c r="D4" s="116"/>
      <c r="E4" s="116"/>
      <c r="F4" s="116"/>
      <c r="G4" s="116"/>
      <c r="H4" s="117"/>
      <c r="O4" s="123" t="s">
        <v>126</v>
      </c>
      <c r="P4" s="124"/>
      <c r="Q4" s="124"/>
      <c r="R4" s="124"/>
      <c r="S4" s="124"/>
      <c r="T4" s="124"/>
      <c r="U4" s="125"/>
    </row>
    <row r="5" spans="2:20" ht="20.25" customHeight="1">
      <c r="B5"/>
      <c r="G5" s="91" t="s">
        <v>124</v>
      </c>
      <c r="H5" s="94">
        <f>AVERAGE(H8:H71)</f>
        <v>40.204992955611246</v>
      </c>
      <c r="I5" s="90">
        <f>AVERAGE(I8:I71)</f>
        <v>32.33238655913208</v>
      </c>
      <c r="J5" s="95"/>
      <c r="K5" s="95"/>
      <c r="L5" s="95"/>
      <c r="M5" s="99"/>
      <c r="T5" s="64"/>
    </row>
    <row r="6" spans="2:19" ht="20.25" customHeight="1">
      <c r="B6" s="65"/>
      <c r="C6" s="66" t="s">
        <v>31</v>
      </c>
      <c r="D6" s="66" t="s">
        <v>32</v>
      </c>
      <c r="E6" s="66" t="s">
        <v>44</v>
      </c>
      <c r="F6" s="66" t="s">
        <v>45</v>
      </c>
      <c r="G6" s="66" t="s">
        <v>46</v>
      </c>
      <c r="H6" s="66" t="s">
        <v>125</v>
      </c>
      <c r="I6" s="67" t="s">
        <v>47</v>
      </c>
      <c r="J6" s="96"/>
      <c r="K6" s="68" t="s">
        <v>127</v>
      </c>
      <c r="L6" s="96"/>
      <c r="M6" s="113" t="s">
        <v>128</v>
      </c>
      <c r="O6" s="63" t="s">
        <v>43</v>
      </c>
      <c r="R6"/>
      <c r="S6"/>
    </row>
    <row r="7" spans="2:19" ht="20.25" customHeight="1">
      <c r="B7" s="62" t="s">
        <v>48</v>
      </c>
      <c r="C7" s="68" t="s">
        <v>49</v>
      </c>
      <c r="D7" s="68" t="s">
        <v>50</v>
      </c>
      <c r="E7" s="68" t="s">
        <v>49</v>
      </c>
      <c r="F7" s="68" t="s">
        <v>49</v>
      </c>
      <c r="G7" s="68" t="s">
        <v>49</v>
      </c>
      <c r="H7" s="68" t="s">
        <v>49</v>
      </c>
      <c r="I7" s="69" t="s">
        <v>49</v>
      </c>
      <c r="J7" s="96"/>
      <c r="K7" s="111"/>
      <c r="L7" s="96"/>
      <c r="M7" s="112"/>
      <c r="R7"/>
      <c r="S7"/>
    </row>
    <row r="8" spans="1:19" ht="20.25" customHeight="1">
      <c r="A8">
        <v>1</v>
      </c>
      <c r="B8" s="70" t="s">
        <v>51</v>
      </c>
      <c r="C8" s="84">
        <v>39.2</v>
      </c>
      <c r="D8" s="84">
        <v>4015.7</v>
      </c>
      <c r="E8" s="85">
        <f>IF(OR(C8="",D8=""),"",0.0000000000927*C8^1.4*D8^2.6)</f>
        <v>36.93682021573469</v>
      </c>
      <c r="F8" s="85">
        <f>IF(OR(C8="",D8=""),"",0.0000000806*C8^1.246*D8^1.85)</f>
        <v>36.18493638395471</v>
      </c>
      <c r="G8" s="85">
        <f>IF(OR(C8="",D8=""),"",0.0000000012*C8^1.058*D8^2.446)</f>
        <v>37.99075709220684</v>
      </c>
      <c r="H8" s="85">
        <f aca="true" t="shared" si="0" ref="H8:H13">IF(M8=1,"",IF(OR(C8="",D8=""),"",AVERAGE(E8:G8)))</f>
        <v>37.03750456396542</v>
      </c>
      <c r="I8" s="87">
        <f>IF(M8=1,"",IF(OR(C8="",D8=""),"",$P$11*C8^$R$11*D8^$T$11))</f>
        <v>30.49998609750042</v>
      </c>
      <c r="J8" s="97"/>
      <c r="K8" s="111"/>
      <c r="L8" s="97"/>
      <c r="M8" s="112"/>
      <c r="R8"/>
      <c r="S8"/>
    </row>
    <row r="9" spans="1:19" ht="20.25" customHeight="1">
      <c r="A9">
        <v>2</v>
      </c>
      <c r="B9" s="70" t="s">
        <v>52</v>
      </c>
      <c r="C9" s="84">
        <v>43.6</v>
      </c>
      <c r="D9" s="84">
        <v>4629.6</v>
      </c>
      <c r="E9" s="85">
        <f>IF(OR(C9="",D9=""),"",0.0000000000927*C9^1.4*D9^2.6)</f>
        <v>62.054579841525616</v>
      </c>
      <c r="F9" s="85">
        <f>IF(OR(C9="",D9=""),"",0.0000000806*C9^1.246*D9^1.85)</f>
        <v>53.75150463841476</v>
      </c>
      <c r="G9" s="85">
        <f>IF(OR(C9="",D9=""),"",0.0000000012*C9^1.058*D9^2.446)</f>
        <v>60.2111993097555</v>
      </c>
      <c r="H9" s="85">
        <f t="shared" si="0"/>
        <v>58.672427929898625</v>
      </c>
      <c r="I9" s="87">
        <f aca="true" t="shared" si="1" ref="I9:I72">IF(M9=1,"",IF(OR(C9="",D9=""),"",$P$11*C9^$R$11*D9^$T$11))</f>
        <v>37.71165264678827</v>
      </c>
      <c r="J9" s="97"/>
      <c r="K9" s="111"/>
      <c r="L9" s="97"/>
      <c r="M9" s="112"/>
      <c r="R9"/>
      <c r="S9"/>
    </row>
    <row r="10" spans="1:19" ht="20.25" customHeight="1">
      <c r="A10">
        <v>3</v>
      </c>
      <c r="B10" s="70" t="s">
        <v>53</v>
      </c>
      <c r="C10" s="84">
        <v>43.4</v>
      </c>
      <c r="D10" s="84">
        <v>5024.8</v>
      </c>
      <c r="E10" s="85">
        <f>IF(OR(C10="",D10=""),"",0.0000000000927*C10^1.4*D10^2.6)</f>
        <v>76.29115405171434</v>
      </c>
      <c r="F10" s="85">
        <f>IF(OR(C10="",D10=""),"",0.0000000806*C10^1.246*D10^1.85)</f>
        <v>62.18948902904732</v>
      </c>
      <c r="G10" s="85">
        <f>IF(OR(C10="",D10=""),"",0.0000000012*C10^1.058*D10^2.446)</f>
        <v>73.21194026995693</v>
      </c>
      <c r="H10" s="85">
        <f t="shared" si="0"/>
        <v>70.56419445023953</v>
      </c>
      <c r="I10" s="87">
        <f t="shared" si="1"/>
        <v>39.754685780126906</v>
      </c>
      <c r="J10" s="97"/>
      <c r="K10" s="111"/>
      <c r="L10" s="97"/>
      <c r="M10" s="112"/>
      <c r="R10"/>
      <c r="S10"/>
    </row>
    <row r="11" spans="1:23" ht="20.25" customHeight="1">
      <c r="A11">
        <v>4</v>
      </c>
      <c r="B11" s="70" t="s">
        <v>62</v>
      </c>
      <c r="C11" s="84">
        <v>42</v>
      </c>
      <c r="D11" s="84">
        <v>4304</v>
      </c>
      <c r="E11" s="85">
        <f>IF(OR(C11="",D11=""),"",0.0000000000927*C11^1.4*D11^2.6)</f>
        <v>48.7188046025508</v>
      </c>
      <c r="F11" s="85">
        <f>IF(OR(C11="",D11=""),"",0.0000000806*C11^1.246*D11^1.85)</f>
        <v>44.82985596982002</v>
      </c>
      <c r="G11" s="85">
        <f>IF(OR(C11="",D11=""),"",0.0000000012*C11^1.058*D11^2.446)</f>
        <v>48.42064271130143</v>
      </c>
      <c r="H11" s="85">
        <f t="shared" si="0"/>
        <v>47.323101094557416</v>
      </c>
      <c r="I11" s="87">
        <f t="shared" si="1"/>
        <v>34.44112347516929</v>
      </c>
      <c r="J11" s="97"/>
      <c r="K11" s="111"/>
      <c r="L11" s="97"/>
      <c r="M11" s="112"/>
      <c r="O11" s="60" t="s">
        <v>54</v>
      </c>
      <c r="P11" s="71">
        <v>0.001859945054371476</v>
      </c>
      <c r="Q11" s="72" t="s">
        <v>31</v>
      </c>
      <c r="R11" s="73">
        <v>1.054685832786909</v>
      </c>
      <c r="S11" s="72" t="s">
        <v>32</v>
      </c>
      <c r="T11" s="73">
        <v>0.7032605938533149</v>
      </c>
      <c r="V11" s="92" t="s">
        <v>129</v>
      </c>
      <c r="W11" s="92"/>
    </row>
    <row r="12" spans="1:19" ht="20.25" customHeight="1">
      <c r="A12">
        <v>5</v>
      </c>
      <c r="B12" s="70" t="s">
        <v>63</v>
      </c>
      <c r="C12" s="84">
        <v>41.4</v>
      </c>
      <c r="D12" s="84">
        <v>4267.4</v>
      </c>
      <c r="E12" s="85">
        <f aca="true" t="shared" si="2" ref="E12:E31">IF(OR(C12="",D12=""),"",0.0000000000927*C12^1.4*D12^2.6)</f>
        <v>46.69871487833832</v>
      </c>
      <c r="F12" s="85">
        <f aca="true" t="shared" si="3" ref="F12:F31">IF(OR(C12="",D12=""),"",0.0000000806*C12^1.246*D12^1.85)</f>
        <v>43.34307004105678</v>
      </c>
      <c r="G12" s="85">
        <f aca="true" t="shared" si="4" ref="G12:G31">IF(OR(C12="",D12=""),"",0.0000000012*C12^1.058*D12^2.446)</f>
        <v>46.70325695334155</v>
      </c>
      <c r="H12" s="85">
        <f t="shared" si="0"/>
        <v>45.58168062424554</v>
      </c>
      <c r="I12" s="87">
        <f t="shared" si="1"/>
        <v>33.71928067875599</v>
      </c>
      <c r="J12" s="97"/>
      <c r="K12" s="111"/>
      <c r="L12" s="97"/>
      <c r="M12" s="112"/>
      <c r="P12" s="75" t="s">
        <v>55</v>
      </c>
      <c r="Q12" s="76" t="s">
        <v>56</v>
      </c>
      <c r="S12"/>
    </row>
    <row r="13" spans="1:19" ht="20.25" customHeight="1">
      <c r="A13">
        <v>6</v>
      </c>
      <c r="B13" s="70" t="s">
        <v>64</v>
      </c>
      <c r="C13" s="84">
        <v>41</v>
      </c>
      <c r="D13" s="84">
        <v>2561.9</v>
      </c>
      <c r="E13" s="85">
        <f t="shared" si="2"/>
        <v>12.22471618596946</v>
      </c>
      <c r="F13" s="85">
        <f t="shared" si="3"/>
        <v>16.661102976241843</v>
      </c>
      <c r="G13" s="85">
        <f t="shared" si="4"/>
        <v>13.269349812668953</v>
      </c>
      <c r="H13" s="85">
        <f t="shared" si="0"/>
      </c>
      <c r="I13" s="87">
        <f t="shared" si="1"/>
      </c>
      <c r="J13" s="97"/>
      <c r="K13" s="111" t="s">
        <v>123</v>
      </c>
      <c r="L13" s="97"/>
      <c r="M13" s="112">
        <v>1</v>
      </c>
      <c r="P13" s="75" t="s">
        <v>57</v>
      </c>
      <c r="Q13" s="76" t="s">
        <v>58</v>
      </c>
      <c r="S13"/>
    </row>
    <row r="14" spans="1:19" ht="20.25" customHeight="1">
      <c r="A14">
        <v>7</v>
      </c>
      <c r="B14" s="70" t="s">
        <v>65</v>
      </c>
      <c r="C14" s="84">
        <v>41.2</v>
      </c>
      <c r="D14" s="84">
        <v>4269.2</v>
      </c>
      <c r="E14" s="85">
        <f t="shared" si="2"/>
        <v>46.43406858901514</v>
      </c>
      <c r="F14" s="85">
        <f t="shared" si="3"/>
        <v>43.11595394736654</v>
      </c>
      <c r="G14" s="85">
        <f t="shared" si="4"/>
        <v>46.512538387074144</v>
      </c>
      <c r="H14" s="85">
        <f aca="true" t="shared" si="5" ref="H14:H77">IF(M14=1,"",IF(OR(C14="",D14=""),"",AVERAGE(E14:G14)))</f>
        <v>45.354186974485266</v>
      </c>
      <c r="I14" s="87">
        <f t="shared" si="1"/>
        <v>33.5574510882797</v>
      </c>
      <c r="J14" s="97"/>
      <c r="K14" s="111"/>
      <c r="L14" s="97"/>
      <c r="M14" s="112"/>
      <c r="R14"/>
      <c r="S14"/>
    </row>
    <row r="15" spans="1:19" ht="20.25" customHeight="1">
      <c r="A15">
        <v>8</v>
      </c>
      <c r="B15" s="70" t="s">
        <v>66</v>
      </c>
      <c r="C15" s="84">
        <v>40.2</v>
      </c>
      <c r="D15" s="84">
        <v>3532.3</v>
      </c>
      <c r="E15" s="85">
        <f t="shared" si="2"/>
        <v>27.41232801259895</v>
      </c>
      <c r="F15" s="85">
        <f t="shared" si="3"/>
        <v>29.45148715362089</v>
      </c>
      <c r="G15" s="85">
        <f t="shared" si="4"/>
        <v>28.510265004315723</v>
      </c>
      <c r="H15" s="85">
        <f t="shared" si="5"/>
        <v>28.458026723511853</v>
      </c>
      <c r="I15" s="87">
        <f t="shared" si="1"/>
        <v>28.619608405109425</v>
      </c>
      <c r="J15" s="97"/>
      <c r="K15" s="111"/>
      <c r="L15" s="97"/>
      <c r="M15" s="112"/>
      <c r="O15" s="15" t="s">
        <v>130</v>
      </c>
      <c r="R15"/>
      <c r="S15"/>
    </row>
    <row r="16" spans="1:20" ht="20.25" customHeight="1">
      <c r="A16">
        <v>9</v>
      </c>
      <c r="B16" s="70" t="s">
        <v>67</v>
      </c>
      <c r="C16" s="84">
        <v>40.4</v>
      </c>
      <c r="D16" s="84">
        <v>3558.3</v>
      </c>
      <c r="E16" s="85">
        <f t="shared" si="2"/>
        <v>28.13483049109284</v>
      </c>
      <c r="F16" s="85">
        <f t="shared" si="3"/>
        <v>30.038964655910767</v>
      </c>
      <c r="G16" s="85">
        <f t="shared" si="4"/>
        <v>29.179109489433223</v>
      </c>
      <c r="H16" s="85">
        <f t="shared" si="5"/>
        <v>29.11763487881227</v>
      </c>
      <c r="I16" s="87">
        <f t="shared" si="1"/>
        <v>28.918564738230195</v>
      </c>
      <c r="J16" s="97"/>
      <c r="K16" s="111"/>
      <c r="L16" s="97"/>
      <c r="M16" s="112"/>
      <c r="O16" s="60" t="s">
        <v>54</v>
      </c>
      <c r="P16" s="77">
        <f>MinQuadr!J3</f>
        <v>0.001859945054371476</v>
      </c>
      <c r="Q16" s="72" t="s">
        <v>31</v>
      </c>
      <c r="R16" s="78">
        <f>MinQuadr!L3</f>
        <v>1.054685832786909</v>
      </c>
      <c r="S16" s="72" t="s">
        <v>32</v>
      </c>
      <c r="T16" s="78">
        <f>MinQuadr!N3</f>
        <v>0.7032605938533149</v>
      </c>
    </row>
    <row r="17" spans="1:19" ht="20.25" customHeight="1">
      <c r="A17">
        <v>10</v>
      </c>
      <c r="B17" s="70" t="s">
        <v>68</v>
      </c>
      <c r="C17" s="84">
        <v>41.2</v>
      </c>
      <c r="D17" s="84">
        <v>3661.6</v>
      </c>
      <c r="E17" s="85">
        <f t="shared" si="2"/>
        <v>31.15158690209854</v>
      </c>
      <c r="F17" s="85">
        <f t="shared" si="3"/>
        <v>32.45548750299896</v>
      </c>
      <c r="G17" s="85">
        <f t="shared" si="4"/>
        <v>31.95078410007801</v>
      </c>
      <c r="H17" s="85">
        <f t="shared" si="5"/>
        <v>31.852619501725172</v>
      </c>
      <c r="I17" s="87">
        <f t="shared" si="1"/>
        <v>30.12302920547597</v>
      </c>
      <c r="J17" s="97"/>
      <c r="K17" s="111"/>
      <c r="L17" s="97"/>
      <c r="M17" s="112"/>
      <c r="R17"/>
      <c r="S17"/>
    </row>
    <row r="18" spans="1:19" ht="20.25" customHeight="1">
      <c r="A18">
        <v>11</v>
      </c>
      <c r="B18" s="70" t="s">
        <v>69</v>
      </c>
      <c r="C18" s="84">
        <v>38.2</v>
      </c>
      <c r="D18" s="84">
        <v>3580.2</v>
      </c>
      <c r="E18" s="85">
        <f t="shared" si="2"/>
        <v>26.431839688505004</v>
      </c>
      <c r="F18" s="85">
        <f t="shared" si="3"/>
        <v>28.334429660345236</v>
      </c>
      <c r="G18" s="85">
        <f t="shared" si="4"/>
        <v>27.91653489349752</v>
      </c>
      <c r="H18" s="85">
        <f t="shared" si="5"/>
        <v>27.560934747449256</v>
      </c>
      <c r="I18" s="87">
        <f t="shared" si="1"/>
        <v>27.37807318842486</v>
      </c>
      <c r="J18" s="97"/>
      <c r="K18" s="111"/>
      <c r="L18" s="97"/>
      <c r="M18" s="112"/>
      <c r="R18"/>
      <c r="S18"/>
    </row>
    <row r="19" spans="1:19" ht="20.25" customHeight="1">
      <c r="A19">
        <v>12</v>
      </c>
      <c r="B19" s="70" t="s">
        <v>70</v>
      </c>
      <c r="C19" s="84">
        <v>41.6</v>
      </c>
      <c r="D19" s="84">
        <v>4239.8</v>
      </c>
      <c r="E19" s="85">
        <f t="shared" si="2"/>
        <v>46.22834655827353</v>
      </c>
      <c r="F19" s="85">
        <f t="shared" si="3"/>
        <v>43.08382639344001</v>
      </c>
      <c r="G19" s="85">
        <f t="shared" si="4"/>
        <v>46.20285005547076</v>
      </c>
      <c r="H19" s="85">
        <f t="shared" si="5"/>
        <v>45.171674335728106</v>
      </c>
      <c r="I19" s="87">
        <f t="shared" si="1"/>
        <v>33.736806625753324</v>
      </c>
      <c r="J19" s="97"/>
      <c r="K19" s="111"/>
      <c r="L19" s="97"/>
      <c r="M19" s="112"/>
      <c r="R19"/>
      <c r="S19"/>
    </row>
    <row r="20" spans="1:23" ht="20.25" customHeight="1">
      <c r="A20">
        <v>13</v>
      </c>
      <c r="B20" s="89" t="s">
        <v>71</v>
      </c>
      <c r="C20" s="84">
        <v>42.4</v>
      </c>
      <c r="D20" s="84">
        <v>4184.4</v>
      </c>
      <c r="E20" s="85">
        <f t="shared" si="2"/>
        <v>45.88156639453701</v>
      </c>
      <c r="F20" s="85">
        <f t="shared" si="3"/>
        <v>43.05804496524508</v>
      </c>
      <c r="G20" s="85">
        <f t="shared" si="4"/>
        <v>45.65087576443406</v>
      </c>
      <c r="H20" s="85">
        <f t="shared" si="5"/>
        <v>44.86349570807206</v>
      </c>
      <c r="I20" s="87">
        <f t="shared" si="1"/>
        <v>34.104504077061314</v>
      </c>
      <c r="J20" s="97"/>
      <c r="K20" s="111"/>
      <c r="L20" s="97"/>
      <c r="M20" s="112"/>
      <c r="O20" s="100" t="s">
        <v>60</v>
      </c>
      <c r="P20" s="101"/>
      <c r="Q20" s="101"/>
      <c r="R20" s="101"/>
      <c r="S20" s="101"/>
      <c r="T20" s="101"/>
      <c r="U20" s="101"/>
      <c r="V20" s="101"/>
      <c r="W20" s="102"/>
    </row>
    <row r="21" spans="1:23" ht="20.25" customHeight="1">
      <c r="A21">
        <v>14</v>
      </c>
      <c r="B21" s="89" t="s">
        <v>72</v>
      </c>
      <c r="C21" s="84">
        <v>39.2</v>
      </c>
      <c r="D21" s="84">
        <v>4030</v>
      </c>
      <c r="E21" s="85">
        <f t="shared" si="2"/>
        <v>37.27978061480752</v>
      </c>
      <c r="F21" s="85">
        <f t="shared" si="3"/>
        <v>36.423679567912274</v>
      </c>
      <c r="G21" s="85">
        <f t="shared" si="4"/>
        <v>38.322518965237016</v>
      </c>
      <c r="H21" s="85">
        <f t="shared" si="5"/>
        <v>37.34199304931894</v>
      </c>
      <c r="I21" s="87">
        <f t="shared" si="1"/>
        <v>30.576327746173956</v>
      </c>
      <c r="J21" s="97"/>
      <c r="K21" s="111"/>
      <c r="L21" s="97"/>
      <c r="M21" s="112"/>
      <c r="O21" s="103" t="s">
        <v>61</v>
      </c>
      <c r="P21" s="104"/>
      <c r="Q21" s="104"/>
      <c r="R21" s="104"/>
      <c r="S21" s="104"/>
      <c r="T21" s="104"/>
      <c r="U21" s="104"/>
      <c r="V21" s="104"/>
      <c r="W21" s="105"/>
    </row>
    <row r="22" spans="1:23" ht="20.25" customHeight="1">
      <c r="A22">
        <v>15</v>
      </c>
      <c r="B22" s="89" t="s">
        <v>73</v>
      </c>
      <c r="C22" s="84">
        <v>44</v>
      </c>
      <c r="D22" s="84">
        <v>4354.3</v>
      </c>
      <c r="E22" s="85">
        <f t="shared" si="2"/>
        <v>53.59215054176309</v>
      </c>
      <c r="F22" s="85">
        <f t="shared" si="3"/>
        <v>48.537345325462105</v>
      </c>
      <c r="G22" s="85">
        <f t="shared" si="4"/>
        <v>52.32972539659098</v>
      </c>
      <c r="H22" s="85">
        <f t="shared" si="5"/>
        <v>51.48640708793872</v>
      </c>
      <c r="I22" s="87">
        <f t="shared" si="1"/>
        <v>36.469872707322786</v>
      </c>
      <c r="J22" s="97"/>
      <c r="K22" s="111"/>
      <c r="L22" s="97"/>
      <c r="M22" s="112"/>
      <c r="O22" s="103" t="s">
        <v>131</v>
      </c>
      <c r="P22" s="104"/>
      <c r="Q22" s="104"/>
      <c r="R22" s="104"/>
      <c r="S22" s="104"/>
      <c r="T22" s="104"/>
      <c r="U22" s="104"/>
      <c r="V22" s="104"/>
      <c r="W22" s="105"/>
    </row>
    <row r="23" spans="1:23" ht="20.25" customHeight="1">
      <c r="A23">
        <v>16</v>
      </c>
      <c r="B23" s="89" t="s">
        <v>74</v>
      </c>
      <c r="C23" s="84">
        <v>36</v>
      </c>
      <c r="D23" s="84">
        <v>3299.8</v>
      </c>
      <c r="E23" s="85">
        <f>IF(OR(C23="",D23=""),"",0.0000000000927*C23^1.4*D23^2.6)</f>
        <v>19.67755081320385</v>
      </c>
      <c r="F23" s="85">
        <f>IF(OR(C23="",D23=""),"",0.0000000806*C23^1.246*D23^1.85)</f>
        <v>22.63028646181527</v>
      </c>
      <c r="G23" s="85">
        <f>IF(OR(C23="",D23=""),"",0.0000000012*C23^1.058*D23^2.446)</f>
        <v>21.47682141968539</v>
      </c>
      <c r="H23" s="85">
        <f t="shared" si="5"/>
        <v>21.26155289823484</v>
      </c>
      <c r="I23" s="87">
        <f t="shared" si="1"/>
        <v>24.284211442400345</v>
      </c>
      <c r="J23" s="97"/>
      <c r="K23" s="111"/>
      <c r="L23" s="97"/>
      <c r="M23" s="112"/>
      <c r="O23" s="106" t="s">
        <v>132</v>
      </c>
      <c r="P23" s="107"/>
      <c r="Q23" s="107"/>
      <c r="R23" s="107"/>
      <c r="S23" s="107"/>
      <c r="T23" s="107"/>
      <c r="U23" s="107"/>
      <c r="V23" s="107"/>
      <c r="W23" s="108"/>
    </row>
    <row r="24" spans="1:19" ht="20.25" customHeight="1">
      <c r="A24">
        <v>17</v>
      </c>
      <c r="B24" s="89" t="s">
        <v>75</v>
      </c>
      <c r="C24" s="84">
        <v>43.8</v>
      </c>
      <c r="D24" s="84">
        <v>4025.4</v>
      </c>
      <c r="E24" s="85">
        <f t="shared" si="2"/>
        <v>43.41571910327224</v>
      </c>
      <c r="F24" s="85">
        <f t="shared" si="3"/>
        <v>41.73577781185063</v>
      </c>
      <c r="G24" s="85">
        <f t="shared" si="4"/>
        <v>42.97578045098225</v>
      </c>
      <c r="H24" s="85">
        <f t="shared" si="5"/>
        <v>42.70909245536837</v>
      </c>
      <c r="I24" s="87">
        <f t="shared" si="1"/>
        <v>34.344701939568935</v>
      </c>
      <c r="J24" s="97"/>
      <c r="K24" s="111"/>
      <c r="L24" s="97"/>
      <c r="M24" s="112"/>
      <c r="R24"/>
      <c r="S24"/>
    </row>
    <row r="25" spans="1:19" ht="20.25" customHeight="1" thickBot="1">
      <c r="A25">
        <v>18</v>
      </c>
      <c r="B25" s="89" t="s">
        <v>76</v>
      </c>
      <c r="C25" s="84">
        <v>43</v>
      </c>
      <c r="D25" s="84">
        <v>3645.2</v>
      </c>
      <c r="E25" s="85">
        <f t="shared" si="2"/>
        <v>32.689713332684896</v>
      </c>
      <c r="F25" s="85">
        <f t="shared" si="3"/>
        <v>33.94855209957661</v>
      </c>
      <c r="G25" s="85">
        <f t="shared" si="4"/>
        <v>33.064451489200216</v>
      </c>
      <c r="H25" s="85">
        <f t="shared" si="5"/>
        <v>33.234238973820574</v>
      </c>
      <c r="I25" s="87">
        <f t="shared" si="1"/>
        <v>31.413363008452343</v>
      </c>
      <c r="J25" s="97"/>
      <c r="K25" s="111"/>
      <c r="L25" s="97"/>
      <c r="M25" s="112"/>
      <c r="R25"/>
      <c r="S25"/>
    </row>
    <row r="26" spans="1:23" ht="20.25" customHeight="1" thickBot="1">
      <c r="A26">
        <v>19</v>
      </c>
      <c r="B26" s="89" t="s">
        <v>77</v>
      </c>
      <c r="C26" s="84">
        <v>39.4</v>
      </c>
      <c r="D26" s="84">
        <v>3774.8</v>
      </c>
      <c r="E26" s="85">
        <f t="shared" si="2"/>
        <v>31.67369316853796</v>
      </c>
      <c r="F26" s="85">
        <f t="shared" si="3"/>
        <v>32.47709195737558</v>
      </c>
      <c r="G26" s="85">
        <f t="shared" si="4"/>
        <v>32.832113585414426</v>
      </c>
      <c r="H26" s="85">
        <f t="shared" si="5"/>
        <v>32.327632903775985</v>
      </c>
      <c r="I26" s="87">
        <f t="shared" si="1"/>
        <v>29.35864022924152</v>
      </c>
      <c r="J26" s="97"/>
      <c r="K26" s="111"/>
      <c r="L26" s="97"/>
      <c r="M26" s="112"/>
      <c r="O26" s="118" t="s">
        <v>133</v>
      </c>
      <c r="P26" s="119"/>
      <c r="Q26" s="119"/>
      <c r="R26" s="119"/>
      <c r="S26" s="119"/>
      <c r="T26" s="119"/>
      <c r="U26" s="119"/>
      <c r="V26" s="119"/>
      <c r="W26" s="120"/>
    </row>
    <row r="27" spans="1:23" ht="20.25" customHeight="1" thickBot="1">
      <c r="A27">
        <v>20</v>
      </c>
      <c r="B27" s="89" t="s">
        <v>78</v>
      </c>
      <c r="C27" s="84">
        <v>44.6</v>
      </c>
      <c r="D27" s="84">
        <v>3792.7</v>
      </c>
      <c r="E27" s="85">
        <f t="shared" si="2"/>
        <v>38.142979513767884</v>
      </c>
      <c r="F27" s="85">
        <f t="shared" si="3"/>
        <v>38.23499038701874</v>
      </c>
      <c r="G27" s="85">
        <f t="shared" si="4"/>
        <v>37.86914825508801</v>
      </c>
      <c r="H27" s="85">
        <f t="shared" si="5"/>
        <v>38.082372718624875</v>
      </c>
      <c r="I27" s="87">
        <f t="shared" si="1"/>
        <v>33.57095263574989</v>
      </c>
      <c r="J27" s="97"/>
      <c r="K27" s="111"/>
      <c r="L27" s="97"/>
      <c r="M27" s="112"/>
      <c r="O27" s="118" t="s">
        <v>134</v>
      </c>
      <c r="P27" s="119"/>
      <c r="Q27" s="119"/>
      <c r="R27" s="119"/>
      <c r="S27" s="119"/>
      <c r="T27" s="119"/>
      <c r="U27" s="119"/>
      <c r="V27" s="119"/>
      <c r="W27" s="120"/>
    </row>
    <row r="28" spans="1:19" ht="20.25" customHeight="1">
      <c r="A28">
        <v>21</v>
      </c>
      <c r="B28" s="89" t="s">
        <v>79</v>
      </c>
      <c r="C28" s="84">
        <v>40.4</v>
      </c>
      <c r="D28" s="84">
        <v>3689.6</v>
      </c>
      <c r="E28" s="85">
        <f t="shared" si="2"/>
        <v>30.914326393633335</v>
      </c>
      <c r="F28" s="85">
        <f t="shared" si="3"/>
        <v>32.121654100369554</v>
      </c>
      <c r="G28" s="85">
        <f t="shared" si="4"/>
        <v>31.883358536716678</v>
      </c>
      <c r="H28" s="85">
        <f t="shared" si="5"/>
        <v>31.639779676906517</v>
      </c>
      <c r="I28" s="87">
        <f t="shared" si="1"/>
        <v>29.664959051012385</v>
      </c>
      <c r="J28" s="97"/>
      <c r="K28" s="111"/>
      <c r="L28" s="97"/>
      <c r="M28" s="112"/>
      <c r="R28"/>
      <c r="S28"/>
    </row>
    <row r="29" spans="1:21" ht="20.25" customHeight="1">
      <c r="A29">
        <v>22</v>
      </c>
      <c r="B29" s="89" t="s">
        <v>80</v>
      </c>
      <c r="C29" s="84">
        <v>42</v>
      </c>
      <c r="D29" s="84">
        <v>3643.2</v>
      </c>
      <c r="E29" s="85">
        <f t="shared" si="2"/>
        <v>31.58526865348591</v>
      </c>
      <c r="F29" s="85">
        <f t="shared" si="3"/>
        <v>32.9342086202265</v>
      </c>
      <c r="G29" s="85">
        <f t="shared" si="4"/>
        <v>32.2081993623682</v>
      </c>
      <c r="H29" s="85">
        <f t="shared" si="5"/>
        <v>32.242558878693536</v>
      </c>
      <c r="I29" s="87">
        <f t="shared" si="1"/>
        <v>30.63153800798456</v>
      </c>
      <c r="J29" s="97"/>
      <c r="K29" s="111"/>
      <c r="L29" s="97"/>
      <c r="M29" s="112"/>
      <c r="R29" s="109" t="s">
        <v>135</v>
      </c>
      <c r="S29" s="110"/>
      <c r="T29" s="121">
        <v>41417</v>
      </c>
      <c r="U29" s="122"/>
    </row>
    <row r="30" spans="1:19" ht="20.25" customHeight="1">
      <c r="A30">
        <v>23</v>
      </c>
      <c r="B30" s="89" t="s">
        <v>81</v>
      </c>
      <c r="C30" s="84">
        <v>41.2</v>
      </c>
      <c r="D30" s="84">
        <v>4192.3</v>
      </c>
      <c r="E30" s="85">
        <f t="shared" si="2"/>
        <v>44.29063987344539</v>
      </c>
      <c r="F30" s="85">
        <f t="shared" si="3"/>
        <v>41.690185374788506</v>
      </c>
      <c r="G30" s="85">
        <f t="shared" si="4"/>
        <v>44.48985151480282</v>
      </c>
      <c r="H30" s="85">
        <f t="shared" si="5"/>
        <v>43.49022558767891</v>
      </c>
      <c r="I30" s="87">
        <f t="shared" si="1"/>
        <v>33.13121195654855</v>
      </c>
      <c r="J30" s="97"/>
      <c r="K30" s="111"/>
      <c r="L30" s="97"/>
      <c r="M30" s="112"/>
      <c r="R30"/>
      <c r="S30"/>
    </row>
    <row r="31" spans="1:19" ht="20.25" customHeight="1">
      <c r="A31">
        <v>24</v>
      </c>
      <c r="B31" s="89" t="s">
        <v>82</v>
      </c>
      <c r="C31" s="84">
        <v>39.2</v>
      </c>
      <c r="D31" s="84">
        <v>3851.3</v>
      </c>
      <c r="E31" s="85">
        <f t="shared" si="2"/>
        <v>33.13289140345823</v>
      </c>
      <c r="F31" s="85">
        <f t="shared" si="3"/>
        <v>33.49215389902249</v>
      </c>
      <c r="G31" s="85">
        <f t="shared" si="4"/>
        <v>34.29837008851101</v>
      </c>
      <c r="H31" s="85">
        <f t="shared" si="5"/>
        <v>33.64113846366391</v>
      </c>
      <c r="I31" s="87">
        <f t="shared" si="1"/>
        <v>29.616430287798423</v>
      </c>
      <c r="J31" s="97"/>
      <c r="K31" s="111"/>
      <c r="L31" s="97"/>
      <c r="M31" s="112"/>
      <c r="R31"/>
      <c r="S31"/>
    </row>
    <row r="32" spans="1:19" ht="20.25" customHeight="1">
      <c r="A32">
        <v>25</v>
      </c>
      <c r="B32" s="89" t="s">
        <v>83</v>
      </c>
      <c r="C32" s="84">
        <v>41.6</v>
      </c>
      <c r="D32" s="84">
        <v>3666.2</v>
      </c>
      <c r="E32" s="85">
        <f>IF(OR(C32="",D32=""),"",0.0000000000927*C32^1.4*D32^2.6)</f>
        <v>31.679067918822344</v>
      </c>
      <c r="F32" s="85">
        <f>IF(OR(C32="",D32=""),"",0.0000000806*C32^1.246*D32^1.85)</f>
        <v>32.924956887358874</v>
      </c>
      <c r="G32" s="85">
        <f>IF(OR(C32="",D32=""),"",0.0000000012*C32^1.058*D32^2.446)</f>
        <v>32.37834902592968</v>
      </c>
      <c r="H32" s="85">
        <f t="shared" si="5"/>
        <v>32.327457944036965</v>
      </c>
      <c r="I32" s="87">
        <f t="shared" si="1"/>
        <v>30.458441733966293</v>
      </c>
      <c r="J32" s="97"/>
      <c r="K32" s="111"/>
      <c r="L32" s="97"/>
      <c r="M32" s="112"/>
      <c r="R32"/>
      <c r="S32"/>
    </row>
    <row r="33" spans="1:19" ht="20.25" customHeight="1">
      <c r="A33">
        <v>26</v>
      </c>
      <c r="B33" s="89" t="s">
        <v>84</v>
      </c>
      <c r="C33" s="84">
        <v>40.8</v>
      </c>
      <c r="D33" s="84">
        <v>3553.9</v>
      </c>
      <c r="E33" s="85">
        <f aca="true" t="shared" si="6" ref="E33:E96">IF(OR(C33="",D33=""),"",0.0000000000927*C33^1.4*D33^2.6)</f>
        <v>28.433969377350262</v>
      </c>
      <c r="F33" s="85">
        <f aca="true" t="shared" si="7" ref="F33:F96">IF(OR(C33="",D33=""),"",0.0000000806*C33^1.246*D33^1.85)</f>
        <v>30.340464916999064</v>
      </c>
      <c r="G33" s="85">
        <f aca="true" t="shared" si="8" ref="G33:G96">IF(OR(C33="",D33=""),"",0.0000000012*C33^1.058*D33^2.446)</f>
        <v>29.39575547921007</v>
      </c>
      <c r="H33" s="85">
        <f t="shared" si="5"/>
        <v>29.390063257853132</v>
      </c>
      <c r="I33" s="87">
        <f t="shared" si="1"/>
        <v>29.195211117298516</v>
      </c>
      <c r="J33" s="97"/>
      <c r="K33" s="111"/>
      <c r="L33" s="97"/>
      <c r="M33" s="112"/>
      <c r="R33"/>
      <c r="S33"/>
    </row>
    <row r="34" spans="1:19" ht="20.25" customHeight="1">
      <c r="A34">
        <v>27</v>
      </c>
      <c r="B34" s="89" t="s">
        <v>85</v>
      </c>
      <c r="C34" s="84">
        <v>40.8</v>
      </c>
      <c r="D34" s="84">
        <v>3603</v>
      </c>
      <c r="E34" s="85">
        <f t="shared" si="6"/>
        <v>29.466668952896377</v>
      </c>
      <c r="F34" s="85">
        <f t="shared" si="7"/>
        <v>31.120494549804548</v>
      </c>
      <c r="G34" s="85">
        <f t="shared" si="8"/>
        <v>30.399083042125472</v>
      </c>
      <c r="H34" s="85">
        <f t="shared" si="5"/>
        <v>30.328748848275467</v>
      </c>
      <c r="I34" s="87">
        <f t="shared" si="1"/>
        <v>29.478297074444598</v>
      </c>
      <c r="J34" s="97"/>
      <c r="K34" s="111"/>
      <c r="L34" s="97"/>
      <c r="M34" s="112"/>
      <c r="R34"/>
      <c r="S34"/>
    </row>
    <row r="35" spans="1:19" ht="20.25" customHeight="1">
      <c r="A35">
        <v>28</v>
      </c>
      <c r="B35" s="89" t="s">
        <v>86</v>
      </c>
      <c r="C35" s="84">
        <v>41</v>
      </c>
      <c r="D35" s="84">
        <v>3772.4</v>
      </c>
      <c r="E35" s="85">
        <f t="shared" si="6"/>
        <v>33.433608112023265</v>
      </c>
      <c r="F35" s="85">
        <f t="shared" si="7"/>
        <v>34.088393869382905</v>
      </c>
      <c r="G35" s="85">
        <f t="shared" si="8"/>
        <v>34.19113747165914</v>
      </c>
      <c r="H35" s="85">
        <f t="shared" si="5"/>
        <v>33.90437981768844</v>
      </c>
      <c r="I35" s="87">
        <f t="shared" si="1"/>
        <v>30.60375473980071</v>
      </c>
      <c r="J35" s="97"/>
      <c r="K35" s="111"/>
      <c r="L35" s="97"/>
      <c r="M35" s="112"/>
      <c r="R35"/>
      <c r="S35"/>
    </row>
    <row r="36" spans="1:19" ht="20.25" customHeight="1">
      <c r="A36">
        <v>29</v>
      </c>
      <c r="B36" s="89" t="s">
        <v>87</v>
      </c>
      <c r="C36" s="84">
        <v>44.4</v>
      </c>
      <c r="D36" s="84">
        <v>4087.2</v>
      </c>
      <c r="E36" s="85">
        <f t="shared" si="6"/>
        <v>46.038716277494366</v>
      </c>
      <c r="F36" s="85">
        <f t="shared" si="7"/>
        <v>43.66285387219392</v>
      </c>
      <c r="G36" s="85">
        <f t="shared" si="8"/>
        <v>45.25433157512655</v>
      </c>
      <c r="H36" s="85">
        <f t="shared" si="5"/>
        <v>44.98530057493827</v>
      </c>
      <c r="I36" s="87">
        <f t="shared" si="1"/>
        <v>35.216412338695726</v>
      </c>
      <c r="J36" s="97"/>
      <c r="K36" s="111"/>
      <c r="L36" s="97"/>
      <c r="M36" s="112"/>
      <c r="R36"/>
      <c r="S36"/>
    </row>
    <row r="37" spans="1:19" ht="20.25" customHeight="1">
      <c r="A37">
        <v>30</v>
      </c>
      <c r="B37" s="89" t="s">
        <v>88</v>
      </c>
      <c r="C37" s="84">
        <v>44.8</v>
      </c>
      <c r="D37" s="84">
        <v>3625</v>
      </c>
      <c r="E37" s="85">
        <f t="shared" si="6"/>
        <v>34.124773863870224</v>
      </c>
      <c r="F37" s="85">
        <f t="shared" si="7"/>
        <v>35.362850696645026</v>
      </c>
      <c r="G37" s="85">
        <f t="shared" si="8"/>
        <v>34.06440280210023</v>
      </c>
      <c r="H37" s="85">
        <f t="shared" si="5"/>
        <v>34.51734245420516</v>
      </c>
      <c r="I37" s="87">
        <f t="shared" si="1"/>
        <v>32.67387983431846</v>
      </c>
      <c r="J37" s="97"/>
      <c r="K37" s="111"/>
      <c r="L37" s="97"/>
      <c r="M37" s="112"/>
      <c r="R37"/>
      <c r="S37"/>
    </row>
    <row r="38" spans="1:19" ht="20.25" customHeight="1">
      <c r="A38">
        <v>31</v>
      </c>
      <c r="B38" s="89" t="s">
        <v>89</v>
      </c>
      <c r="C38" s="84">
        <v>39.4</v>
      </c>
      <c r="D38" s="84">
        <v>3966</v>
      </c>
      <c r="E38" s="85">
        <f t="shared" si="6"/>
        <v>36.01566933544018</v>
      </c>
      <c r="F38" s="85">
        <f t="shared" si="7"/>
        <v>35.58572739070812</v>
      </c>
      <c r="G38" s="85">
        <f t="shared" si="8"/>
        <v>37.04989462120643</v>
      </c>
      <c r="H38" s="85">
        <f t="shared" si="5"/>
        <v>36.2170971157849</v>
      </c>
      <c r="I38" s="87">
        <f t="shared" si="1"/>
        <v>30.396742169775916</v>
      </c>
      <c r="J38" s="97"/>
      <c r="K38" s="111"/>
      <c r="L38" s="97"/>
      <c r="M38" s="112"/>
      <c r="R38"/>
      <c r="S38"/>
    </row>
    <row r="39" spans="1:19" ht="20.25" customHeight="1">
      <c r="A39">
        <v>32</v>
      </c>
      <c r="B39" s="89" t="s">
        <v>90</v>
      </c>
      <c r="C39" s="84">
        <v>41</v>
      </c>
      <c r="D39" s="84">
        <v>3952.6</v>
      </c>
      <c r="E39" s="85">
        <f t="shared" si="6"/>
        <v>37.746143440727394</v>
      </c>
      <c r="F39" s="85">
        <f t="shared" si="7"/>
        <v>37.16182466641467</v>
      </c>
      <c r="G39" s="85">
        <f t="shared" si="8"/>
        <v>38.32499063879475</v>
      </c>
      <c r="H39" s="85">
        <f t="shared" si="5"/>
        <v>37.74431958197894</v>
      </c>
      <c r="I39" s="87">
        <f t="shared" si="1"/>
        <v>31.624697518201963</v>
      </c>
      <c r="J39" s="97"/>
      <c r="K39" s="111"/>
      <c r="L39" s="97"/>
      <c r="M39" s="112"/>
      <c r="R39"/>
      <c r="S39"/>
    </row>
    <row r="40" spans="1:19" ht="20.25" customHeight="1">
      <c r="A40">
        <v>33</v>
      </c>
      <c r="B40" s="89" t="s">
        <v>91</v>
      </c>
      <c r="C40" s="84">
        <v>40.4</v>
      </c>
      <c r="D40" s="84">
        <v>4074.6</v>
      </c>
      <c r="E40" s="85">
        <f t="shared" si="6"/>
        <v>40.016084872674575</v>
      </c>
      <c r="F40" s="85">
        <f t="shared" si="7"/>
        <v>38.59610127489751</v>
      </c>
      <c r="G40" s="85">
        <f t="shared" si="8"/>
        <v>40.64438845996829</v>
      </c>
      <c r="H40" s="85">
        <f t="shared" si="5"/>
        <v>39.7521915358468</v>
      </c>
      <c r="I40" s="87">
        <f t="shared" si="1"/>
        <v>31.809606009309295</v>
      </c>
      <c r="J40" s="97"/>
      <c r="K40" s="111"/>
      <c r="L40" s="97"/>
      <c r="M40" s="112"/>
      <c r="R40"/>
      <c r="S40"/>
    </row>
    <row r="41" spans="1:19" ht="20.25" customHeight="1">
      <c r="A41">
        <v>34</v>
      </c>
      <c r="B41" s="89" t="s">
        <v>92</v>
      </c>
      <c r="C41" s="84">
        <v>41.2</v>
      </c>
      <c r="D41" s="84">
        <v>4202.3</v>
      </c>
      <c r="E41" s="85">
        <f t="shared" si="6"/>
        <v>44.56584802999518</v>
      </c>
      <c r="F41" s="85">
        <f t="shared" si="7"/>
        <v>41.87434448074344</v>
      </c>
      <c r="G41" s="85">
        <f t="shared" si="8"/>
        <v>44.74987564716119</v>
      </c>
      <c r="H41" s="85">
        <f t="shared" si="5"/>
        <v>43.73002271929994</v>
      </c>
      <c r="I41" s="87">
        <f t="shared" si="1"/>
        <v>33.18677009462621</v>
      </c>
      <c r="J41" s="97"/>
      <c r="K41" s="111"/>
      <c r="L41" s="97"/>
      <c r="M41" s="112"/>
      <c r="R41"/>
      <c r="S41"/>
    </row>
    <row r="42" spans="1:19" ht="20.25" customHeight="1">
      <c r="A42">
        <v>35</v>
      </c>
      <c r="B42" s="89" t="s">
        <v>93</v>
      </c>
      <c r="C42" s="84">
        <v>40.6</v>
      </c>
      <c r="D42" s="84">
        <v>3348.7</v>
      </c>
      <c r="E42" s="85">
        <f t="shared" si="6"/>
        <v>24.19326100178425</v>
      </c>
      <c r="F42" s="85">
        <f t="shared" si="7"/>
        <v>27.01341730231757</v>
      </c>
      <c r="G42" s="85">
        <f t="shared" si="8"/>
        <v>25.284191900384027</v>
      </c>
      <c r="H42" s="85">
        <f t="shared" si="5"/>
        <v>25.496956734828615</v>
      </c>
      <c r="I42" s="87">
        <f t="shared" si="1"/>
        <v>27.85455940256175</v>
      </c>
      <c r="J42" s="97"/>
      <c r="K42" s="111"/>
      <c r="L42" s="97"/>
      <c r="M42" s="112"/>
      <c r="R42"/>
      <c r="S42"/>
    </row>
    <row r="43" spans="1:19" ht="20.25" customHeight="1">
      <c r="A43">
        <v>36</v>
      </c>
      <c r="B43" s="89" t="s">
        <v>94</v>
      </c>
      <c r="C43" s="84">
        <v>41.4</v>
      </c>
      <c r="D43" s="84">
        <v>4172.9</v>
      </c>
      <c r="E43" s="85">
        <f t="shared" si="6"/>
        <v>44.057408992551494</v>
      </c>
      <c r="F43" s="85">
        <f t="shared" si="7"/>
        <v>41.58414006061829</v>
      </c>
      <c r="G43" s="85">
        <f t="shared" si="8"/>
        <v>44.21390762260941</v>
      </c>
      <c r="H43" s="85">
        <f t="shared" si="5"/>
        <v>43.28515222525973</v>
      </c>
      <c r="I43" s="87">
        <f t="shared" si="1"/>
        <v>33.192413184834066</v>
      </c>
      <c r="J43" s="97"/>
      <c r="K43" s="111"/>
      <c r="L43" s="97"/>
      <c r="M43" s="112"/>
      <c r="R43"/>
      <c r="S43"/>
    </row>
    <row r="44" spans="1:19" ht="20.25" customHeight="1">
      <c r="A44">
        <v>37</v>
      </c>
      <c r="B44" s="89" t="s">
        <v>95</v>
      </c>
      <c r="C44" s="84">
        <v>39.6</v>
      </c>
      <c r="D44" s="84">
        <v>3776</v>
      </c>
      <c r="E44" s="85">
        <f t="shared" si="6"/>
        <v>31.925386013232302</v>
      </c>
      <c r="F44" s="85">
        <f t="shared" si="7"/>
        <v>32.701857133359745</v>
      </c>
      <c r="G44" s="85">
        <f t="shared" si="8"/>
        <v>33.034138827636696</v>
      </c>
      <c r="H44" s="85">
        <f t="shared" si="5"/>
        <v>32.553793991409584</v>
      </c>
      <c r="I44" s="87">
        <f t="shared" si="1"/>
        <v>29.522438789776164</v>
      </c>
      <c r="J44" s="97"/>
      <c r="K44" s="111"/>
      <c r="L44" s="97"/>
      <c r="M44" s="112"/>
      <c r="R44"/>
      <c r="S44"/>
    </row>
    <row r="45" spans="1:19" ht="20.25" customHeight="1">
      <c r="A45">
        <v>38</v>
      </c>
      <c r="B45" s="89" t="s">
        <v>96</v>
      </c>
      <c r="C45" s="84">
        <v>39.2</v>
      </c>
      <c r="D45" s="84">
        <v>3796.6</v>
      </c>
      <c r="E45" s="85">
        <f t="shared" si="6"/>
        <v>31.92322955137023</v>
      </c>
      <c r="F45" s="85">
        <f t="shared" si="7"/>
        <v>32.61744521491536</v>
      </c>
      <c r="G45" s="85">
        <f t="shared" si="8"/>
        <v>33.11903635718022</v>
      </c>
      <c r="H45" s="85">
        <f t="shared" si="5"/>
        <v>32.55323704115527</v>
      </c>
      <c r="I45" s="87">
        <f t="shared" si="1"/>
        <v>29.319982067717223</v>
      </c>
      <c r="J45" s="97"/>
      <c r="K45" s="111"/>
      <c r="L45" s="97"/>
      <c r="M45" s="112"/>
      <c r="R45"/>
      <c r="S45"/>
    </row>
    <row r="46" spans="1:19" ht="20.25" customHeight="1">
      <c r="A46">
        <v>39</v>
      </c>
      <c r="B46" s="89" t="s">
        <v>97</v>
      </c>
      <c r="C46" s="84">
        <v>42.8</v>
      </c>
      <c r="D46" s="84">
        <v>5454</v>
      </c>
      <c r="E46" s="85">
        <f t="shared" si="6"/>
        <v>92.5892056423673</v>
      </c>
      <c r="F46" s="85">
        <f t="shared" si="7"/>
        <v>71.12740678584285</v>
      </c>
      <c r="G46" s="85">
        <f t="shared" si="8"/>
        <v>88.15642510255763</v>
      </c>
      <c r="H46" s="85">
        <f t="shared" si="5"/>
        <v>83.95767917692261</v>
      </c>
      <c r="I46" s="87">
        <f t="shared" si="1"/>
        <v>41.49972785923066</v>
      </c>
      <c r="J46" s="97"/>
      <c r="K46" s="111"/>
      <c r="L46" s="97"/>
      <c r="M46" s="112"/>
      <c r="R46"/>
      <c r="S46"/>
    </row>
    <row r="47" spans="1:19" ht="20.25" customHeight="1">
      <c r="A47">
        <v>40</v>
      </c>
      <c r="B47" s="89" t="s">
        <v>98</v>
      </c>
      <c r="C47" s="84">
        <v>41.2</v>
      </c>
      <c r="D47" s="84">
        <v>3740.6</v>
      </c>
      <c r="E47" s="85">
        <f t="shared" si="6"/>
        <v>32.929348422505626</v>
      </c>
      <c r="F47" s="85">
        <f t="shared" si="7"/>
        <v>33.76278954040033</v>
      </c>
      <c r="G47" s="85">
        <f t="shared" si="8"/>
        <v>33.663312279776065</v>
      </c>
      <c r="H47" s="85">
        <f t="shared" si="5"/>
        <v>33.45181674756067</v>
      </c>
      <c r="I47" s="87">
        <f t="shared" si="1"/>
        <v>30.578637380907406</v>
      </c>
      <c r="J47" s="97"/>
      <c r="K47" s="111"/>
      <c r="L47" s="97"/>
      <c r="M47" s="112"/>
      <c r="R47"/>
      <c r="S47"/>
    </row>
    <row r="48" spans="1:19" ht="20.25" customHeight="1">
      <c r="A48">
        <v>41</v>
      </c>
      <c r="B48" s="89" t="s">
        <v>99</v>
      </c>
      <c r="C48" s="84">
        <v>41.4</v>
      </c>
      <c r="D48" s="84">
        <v>4016.6</v>
      </c>
      <c r="E48" s="85">
        <f t="shared" si="6"/>
        <v>39.89445439227034</v>
      </c>
      <c r="F48" s="85">
        <f t="shared" si="7"/>
        <v>38.748584937735174</v>
      </c>
      <c r="G48" s="85">
        <f t="shared" si="8"/>
        <v>40.272232291175705</v>
      </c>
      <c r="H48" s="85">
        <f t="shared" si="5"/>
        <v>39.63842387372707</v>
      </c>
      <c r="I48" s="87">
        <f t="shared" si="1"/>
        <v>32.31314236073007</v>
      </c>
      <c r="J48" s="97"/>
      <c r="K48" s="111"/>
      <c r="L48" s="97"/>
      <c r="M48" s="112"/>
      <c r="R48"/>
      <c r="S48"/>
    </row>
    <row r="49" spans="1:19" ht="20.25" customHeight="1">
      <c r="A49">
        <v>42</v>
      </c>
      <c r="B49" s="89" t="s">
        <v>100</v>
      </c>
      <c r="C49" s="84">
        <v>41.6</v>
      </c>
      <c r="D49" s="84">
        <v>4107.6</v>
      </c>
      <c r="E49" s="85">
        <f t="shared" si="6"/>
        <v>42.57352148581496</v>
      </c>
      <c r="F49" s="85">
        <f t="shared" si="7"/>
        <v>40.63155097141657</v>
      </c>
      <c r="G49" s="85">
        <f t="shared" si="8"/>
        <v>42.75811913254383</v>
      </c>
      <c r="H49" s="85">
        <f t="shared" si="5"/>
        <v>41.98773052992512</v>
      </c>
      <c r="I49" s="87">
        <f t="shared" si="1"/>
        <v>32.99355080742429</v>
      </c>
      <c r="J49" s="97"/>
      <c r="K49" s="111"/>
      <c r="L49" s="97"/>
      <c r="M49" s="112"/>
      <c r="R49"/>
      <c r="S49"/>
    </row>
    <row r="50" spans="1:19" ht="20.25" customHeight="1">
      <c r="A50">
        <v>43</v>
      </c>
      <c r="B50" s="89" t="s">
        <v>101</v>
      </c>
      <c r="C50" s="84">
        <v>40.4</v>
      </c>
      <c r="D50" s="84">
        <v>4035.6</v>
      </c>
      <c r="E50" s="85">
        <f t="shared" si="6"/>
        <v>39.02786014499283</v>
      </c>
      <c r="F50" s="85">
        <f t="shared" si="7"/>
        <v>37.91545154268362</v>
      </c>
      <c r="G50" s="85">
        <f t="shared" si="8"/>
        <v>39.69940297541635</v>
      </c>
      <c r="H50" s="85">
        <f t="shared" si="5"/>
        <v>38.8809048876976</v>
      </c>
      <c r="I50" s="87">
        <f t="shared" si="1"/>
        <v>31.595182167056596</v>
      </c>
      <c r="J50" s="97"/>
      <c r="K50" s="111"/>
      <c r="L50" s="97"/>
      <c r="M50" s="112"/>
      <c r="R50"/>
      <c r="S50"/>
    </row>
    <row r="51" spans="1:19" ht="20.25" customHeight="1">
      <c r="A51">
        <v>44</v>
      </c>
      <c r="B51" s="89" t="s">
        <v>102</v>
      </c>
      <c r="C51" s="84">
        <v>40.2</v>
      </c>
      <c r="D51" s="84">
        <v>3473</v>
      </c>
      <c r="E51" s="85">
        <f t="shared" si="6"/>
        <v>26.231833377763216</v>
      </c>
      <c r="F51" s="85">
        <f t="shared" si="7"/>
        <v>28.543324379903044</v>
      </c>
      <c r="G51" s="85">
        <f t="shared" si="8"/>
        <v>27.35371452889292</v>
      </c>
      <c r="H51" s="85">
        <f t="shared" si="5"/>
        <v>27.376290762186397</v>
      </c>
      <c r="I51" s="87">
        <f t="shared" si="1"/>
        <v>28.280869255359068</v>
      </c>
      <c r="J51" s="97"/>
      <c r="K51" s="111"/>
      <c r="L51" s="97"/>
      <c r="M51" s="112"/>
      <c r="R51"/>
      <c r="S51"/>
    </row>
    <row r="52" spans="1:19" ht="20.25" customHeight="1">
      <c r="A52">
        <v>45</v>
      </c>
      <c r="B52" s="89" t="s">
        <v>103</v>
      </c>
      <c r="C52" s="84">
        <v>41.4</v>
      </c>
      <c r="D52" s="84">
        <v>3841.1</v>
      </c>
      <c r="E52" s="85">
        <f t="shared" si="6"/>
        <v>35.519333480799986</v>
      </c>
      <c r="F52" s="85">
        <f t="shared" si="7"/>
        <v>35.67470186785619</v>
      </c>
      <c r="G52" s="85">
        <f t="shared" si="8"/>
        <v>36.10322836035849</v>
      </c>
      <c r="H52" s="85">
        <f t="shared" si="5"/>
        <v>35.76575456967155</v>
      </c>
      <c r="I52" s="87">
        <f t="shared" si="1"/>
        <v>31.313661294052853</v>
      </c>
      <c r="J52" s="97"/>
      <c r="K52" s="111"/>
      <c r="L52" s="97"/>
      <c r="M52" s="112"/>
      <c r="R52"/>
      <c r="S52"/>
    </row>
    <row r="53" spans="1:19" ht="20.25" customHeight="1">
      <c r="A53">
        <v>46</v>
      </c>
      <c r="B53" s="89" t="s">
        <v>104</v>
      </c>
      <c r="C53" s="84">
        <v>41.2</v>
      </c>
      <c r="D53" s="84">
        <v>3931</v>
      </c>
      <c r="E53" s="85">
        <f t="shared" si="6"/>
        <v>37.466553998810454</v>
      </c>
      <c r="F53" s="85">
        <f t="shared" si="7"/>
        <v>37.01072598112314</v>
      </c>
      <c r="G53" s="85">
        <f t="shared" si="8"/>
        <v>38.00991914720406</v>
      </c>
      <c r="H53" s="85">
        <f t="shared" si="5"/>
        <v>37.49573304237922</v>
      </c>
      <c r="I53" s="87">
        <f t="shared" si="1"/>
        <v>31.66515914262375</v>
      </c>
      <c r="J53" s="97"/>
      <c r="K53" s="111"/>
      <c r="L53" s="97"/>
      <c r="M53" s="112"/>
      <c r="R53"/>
      <c r="S53"/>
    </row>
    <row r="54" spans="1:19" ht="20.25" customHeight="1">
      <c r="A54">
        <v>47</v>
      </c>
      <c r="B54" s="89" t="s">
        <v>105</v>
      </c>
      <c r="C54" s="84">
        <v>41.6</v>
      </c>
      <c r="D54" s="84">
        <v>3786.9</v>
      </c>
      <c r="E54" s="85">
        <f t="shared" si="6"/>
        <v>34.46262648372275</v>
      </c>
      <c r="F54" s="85">
        <f t="shared" si="7"/>
        <v>34.95831006862889</v>
      </c>
      <c r="G54" s="85">
        <f t="shared" si="8"/>
        <v>35.04808189728031</v>
      </c>
      <c r="H54" s="85">
        <f t="shared" si="5"/>
        <v>34.823006149877315</v>
      </c>
      <c r="I54" s="87">
        <f t="shared" si="1"/>
        <v>31.160249656694585</v>
      </c>
      <c r="J54" s="97"/>
      <c r="K54" s="111"/>
      <c r="L54" s="97"/>
      <c r="M54" s="112"/>
      <c r="R54"/>
      <c r="S54"/>
    </row>
    <row r="55" spans="1:19" ht="20.25" customHeight="1">
      <c r="A55">
        <v>48</v>
      </c>
      <c r="B55" s="89" t="s">
        <v>106</v>
      </c>
      <c r="C55" s="84">
        <v>36.8</v>
      </c>
      <c r="D55" s="84">
        <v>4019.1</v>
      </c>
      <c r="E55" s="85">
        <f t="shared" si="6"/>
        <v>33.88453980323981</v>
      </c>
      <c r="F55" s="85">
        <f t="shared" si="7"/>
        <v>33.498065408501255</v>
      </c>
      <c r="G55" s="85">
        <f t="shared" si="8"/>
        <v>35.60797796952553</v>
      </c>
      <c r="H55" s="85">
        <f t="shared" si="5"/>
        <v>34.330194393755534</v>
      </c>
      <c r="I55" s="87">
        <f t="shared" si="1"/>
        <v>28.55087312136854</v>
      </c>
      <c r="J55" s="97"/>
      <c r="K55" s="111"/>
      <c r="L55" s="97"/>
      <c r="M55" s="112"/>
      <c r="R55"/>
      <c r="S55"/>
    </row>
    <row r="56" spans="1:19" ht="20.25" customHeight="1">
      <c r="A56">
        <v>49</v>
      </c>
      <c r="B56" s="89" t="s">
        <v>107</v>
      </c>
      <c r="C56" s="84">
        <v>42.2</v>
      </c>
      <c r="D56" s="84">
        <v>4504.5</v>
      </c>
      <c r="E56" s="85">
        <f t="shared" si="6"/>
        <v>55.20752817355754</v>
      </c>
      <c r="F56" s="85">
        <f t="shared" si="7"/>
        <v>49.059209891303624</v>
      </c>
      <c r="G56" s="85">
        <f t="shared" si="8"/>
        <v>54.39780568794746</v>
      </c>
      <c r="H56" s="85">
        <f t="shared" si="5"/>
        <v>52.888181250936206</v>
      </c>
      <c r="I56" s="87">
        <f t="shared" si="1"/>
        <v>35.74043236831799</v>
      </c>
      <c r="J56" s="97"/>
      <c r="K56" s="111"/>
      <c r="L56" s="97"/>
      <c r="M56" s="112"/>
      <c r="R56"/>
      <c r="S56"/>
    </row>
    <row r="57" spans="1:19" ht="20.25" customHeight="1">
      <c r="A57">
        <v>50</v>
      </c>
      <c r="B57" s="89" t="s">
        <v>108</v>
      </c>
      <c r="C57" s="84">
        <v>41.6</v>
      </c>
      <c r="D57" s="84">
        <v>3991.9</v>
      </c>
      <c r="E57" s="85">
        <f t="shared" si="6"/>
        <v>39.52551121835406</v>
      </c>
      <c r="F57" s="85">
        <f t="shared" si="7"/>
        <v>38.5396432745279</v>
      </c>
      <c r="G57" s="85">
        <f t="shared" si="8"/>
        <v>39.871945036319325</v>
      </c>
      <c r="H57" s="85">
        <f t="shared" si="5"/>
        <v>39.31236650973376</v>
      </c>
      <c r="I57" s="87">
        <f t="shared" si="1"/>
        <v>32.33721797141129</v>
      </c>
      <c r="J57" s="97"/>
      <c r="K57" s="111"/>
      <c r="L57" s="97"/>
      <c r="M57" s="112"/>
      <c r="R57"/>
      <c r="S57"/>
    </row>
    <row r="58" spans="1:19" ht="20.25" customHeight="1">
      <c r="A58">
        <v>51</v>
      </c>
      <c r="B58" s="89" t="s">
        <v>109</v>
      </c>
      <c r="C58" s="84">
        <v>43.2</v>
      </c>
      <c r="D58" s="84">
        <v>4316.5</v>
      </c>
      <c r="E58" s="85">
        <f t="shared" si="6"/>
        <v>51.06219941277893</v>
      </c>
      <c r="F58" s="85">
        <f t="shared" si="7"/>
        <v>46.68114705508867</v>
      </c>
      <c r="G58" s="85">
        <f t="shared" si="8"/>
        <v>50.24065572654202</v>
      </c>
      <c r="H58" s="85">
        <f t="shared" si="5"/>
        <v>49.32800073146988</v>
      </c>
      <c r="I58" s="87">
        <f t="shared" si="1"/>
        <v>35.55220668766497</v>
      </c>
      <c r="J58" s="97"/>
      <c r="K58" s="111"/>
      <c r="L58" s="97"/>
      <c r="M58" s="112"/>
      <c r="R58"/>
      <c r="S58"/>
    </row>
    <row r="59" spans="1:19" ht="20.25" customHeight="1">
      <c r="A59">
        <v>52</v>
      </c>
      <c r="B59" s="89" t="s">
        <v>110</v>
      </c>
      <c r="C59" s="84">
        <v>43.6</v>
      </c>
      <c r="D59" s="84">
        <v>4464.3</v>
      </c>
      <c r="E59" s="85">
        <f t="shared" si="6"/>
        <v>56.4572324091129</v>
      </c>
      <c r="F59" s="85">
        <f t="shared" si="7"/>
        <v>50.25496149083427</v>
      </c>
      <c r="G59" s="85">
        <f t="shared" si="8"/>
        <v>55.08770734344255</v>
      </c>
      <c r="H59" s="85">
        <f t="shared" si="5"/>
        <v>53.93330041446324</v>
      </c>
      <c r="I59" s="87">
        <f t="shared" si="1"/>
        <v>36.759619839546644</v>
      </c>
      <c r="J59" s="97"/>
      <c r="K59" s="111"/>
      <c r="L59" s="97"/>
      <c r="M59" s="112"/>
      <c r="R59"/>
      <c r="S59"/>
    </row>
    <row r="60" spans="1:19" ht="20.25" customHeight="1">
      <c r="A60">
        <v>53</v>
      </c>
      <c r="B60" s="89" t="s">
        <v>111</v>
      </c>
      <c r="C60" s="84">
        <v>42.6</v>
      </c>
      <c r="D60" s="84">
        <v>4300.3</v>
      </c>
      <c r="E60" s="85">
        <f t="shared" si="6"/>
        <v>49.58495616610159</v>
      </c>
      <c r="F60" s="85">
        <f t="shared" si="7"/>
        <v>45.55668321353006</v>
      </c>
      <c r="G60" s="85">
        <f t="shared" si="8"/>
        <v>49.04949659875018</v>
      </c>
      <c r="H60" s="85">
        <f t="shared" si="5"/>
        <v>48.06371199279394</v>
      </c>
      <c r="I60" s="87">
        <f t="shared" si="1"/>
        <v>34.93910905147521</v>
      </c>
      <c r="J60" s="97"/>
      <c r="K60" s="111"/>
      <c r="L60" s="97"/>
      <c r="M60" s="112"/>
      <c r="R60"/>
      <c r="S60"/>
    </row>
    <row r="61" spans="1:19" ht="20.25" customHeight="1">
      <c r="A61">
        <v>54</v>
      </c>
      <c r="B61" s="89" t="s">
        <v>112</v>
      </c>
      <c r="C61" s="84">
        <v>40.4</v>
      </c>
      <c r="D61" s="84">
        <v>4238.5</v>
      </c>
      <c r="E61" s="85">
        <f t="shared" si="6"/>
        <v>44.33690086358347</v>
      </c>
      <c r="F61" s="85">
        <f t="shared" si="7"/>
        <v>41.51726820122321</v>
      </c>
      <c r="G61" s="85">
        <f t="shared" si="8"/>
        <v>44.76037753292528</v>
      </c>
      <c r="H61" s="85">
        <f t="shared" si="5"/>
        <v>43.538182199243984</v>
      </c>
      <c r="I61" s="87">
        <f t="shared" si="1"/>
        <v>32.704173606279134</v>
      </c>
      <c r="J61" s="97"/>
      <c r="K61" s="111"/>
      <c r="L61" s="97"/>
      <c r="M61" s="112"/>
      <c r="R61"/>
      <c r="S61"/>
    </row>
    <row r="62" spans="1:19" ht="20.25" customHeight="1">
      <c r="A62">
        <v>55</v>
      </c>
      <c r="B62" s="89" t="s">
        <v>113</v>
      </c>
      <c r="C62" s="84">
        <v>42.8</v>
      </c>
      <c r="D62" s="84">
        <v>3724.7</v>
      </c>
      <c r="E62" s="85">
        <f t="shared" si="6"/>
        <v>34.35092118686834</v>
      </c>
      <c r="F62" s="85">
        <f t="shared" si="7"/>
        <v>35.12633840929352</v>
      </c>
      <c r="G62" s="85">
        <f t="shared" si="8"/>
        <v>34.684710253011296</v>
      </c>
      <c r="H62" s="85">
        <f t="shared" si="5"/>
        <v>34.72065661639105</v>
      </c>
      <c r="I62" s="87">
        <f t="shared" si="1"/>
        <v>31.737194429238006</v>
      </c>
      <c r="J62" s="97"/>
      <c r="K62" s="111"/>
      <c r="L62" s="97"/>
      <c r="M62" s="112"/>
      <c r="R62"/>
      <c r="S62"/>
    </row>
    <row r="63" spans="1:19" ht="20.25" customHeight="1">
      <c r="A63">
        <v>56</v>
      </c>
      <c r="B63" s="89" t="s">
        <v>114</v>
      </c>
      <c r="C63" s="84">
        <v>42.8</v>
      </c>
      <c r="D63" s="84">
        <v>4148.8</v>
      </c>
      <c r="E63" s="85">
        <f t="shared" si="6"/>
        <v>45.46733603023739</v>
      </c>
      <c r="F63" s="85">
        <f t="shared" si="7"/>
        <v>42.88156253189226</v>
      </c>
      <c r="G63" s="85">
        <f t="shared" si="8"/>
        <v>45.153059968176755</v>
      </c>
      <c r="H63" s="85">
        <f t="shared" si="5"/>
        <v>44.50065284343547</v>
      </c>
      <c r="I63" s="87">
        <f t="shared" si="1"/>
        <v>34.237580809530364</v>
      </c>
      <c r="J63" s="97"/>
      <c r="K63" s="111"/>
      <c r="L63" s="97"/>
      <c r="M63" s="112"/>
      <c r="R63"/>
      <c r="S63"/>
    </row>
    <row r="64" spans="1:19" ht="20.25" customHeight="1">
      <c r="A64">
        <v>57</v>
      </c>
      <c r="B64" s="89" t="s">
        <v>115</v>
      </c>
      <c r="C64" s="84">
        <v>43.2</v>
      </c>
      <c r="D64" s="84">
        <v>4002.6</v>
      </c>
      <c r="E64" s="85">
        <f t="shared" si="6"/>
        <v>41.961081814850246</v>
      </c>
      <c r="F64" s="85">
        <f t="shared" si="7"/>
        <v>40.59577565115748</v>
      </c>
      <c r="G64" s="85">
        <f t="shared" si="8"/>
        <v>41.76880491511298</v>
      </c>
      <c r="H64" s="85">
        <f t="shared" si="5"/>
        <v>41.44188746037357</v>
      </c>
      <c r="I64" s="87">
        <f t="shared" si="1"/>
        <v>33.713742135987324</v>
      </c>
      <c r="J64" s="97"/>
      <c r="K64" s="111"/>
      <c r="L64" s="97"/>
      <c r="M64" s="112"/>
      <c r="R64"/>
      <c r="S64"/>
    </row>
    <row r="65" spans="1:19" ht="20.25" customHeight="1">
      <c r="A65">
        <v>58</v>
      </c>
      <c r="B65" s="89" t="s">
        <v>116</v>
      </c>
      <c r="C65" s="84">
        <v>44.8</v>
      </c>
      <c r="D65" s="84">
        <v>4613.9</v>
      </c>
      <c r="E65" s="85">
        <f t="shared" si="6"/>
        <v>63.89196062742494</v>
      </c>
      <c r="F65" s="85">
        <f t="shared" si="7"/>
        <v>55.25270895996965</v>
      </c>
      <c r="G65" s="85">
        <f t="shared" si="8"/>
        <v>61.453149721396926</v>
      </c>
      <c r="H65" s="85">
        <f t="shared" si="5"/>
        <v>60.199273102930505</v>
      </c>
      <c r="I65" s="87">
        <f t="shared" si="1"/>
        <v>38.71456683990313</v>
      </c>
      <c r="J65" s="97"/>
      <c r="K65" s="111"/>
      <c r="L65" s="97"/>
      <c r="M65" s="112"/>
      <c r="R65"/>
      <c r="S65"/>
    </row>
    <row r="66" spans="1:19" ht="20.25" customHeight="1">
      <c r="A66">
        <v>59</v>
      </c>
      <c r="B66" s="89" t="s">
        <v>117</v>
      </c>
      <c r="C66" s="84">
        <v>43.4</v>
      </c>
      <c r="D66" s="84">
        <v>4462.9</v>
      </c>
      <c r="E66" s="85">
        <f t="shared" si="6"/>
        <v>56.04926996916854</v>
      </c>
      <c r="F66" s="85">
        <f t="shared" si="7"/>
        <v>49.938901256910206</v>
      </c>
      <c r="G66" s="85">
        <f t="shared" si="8"/>
        <v>54.778349524726444</v>
      </c>
      <c r="H66" s="85">
        <f t="shared" si="5"/>
        <v>53.5888402502684</v>
      </c>
      <c r="I66" s="87">
        <f t="shared" si="1"/>
        <v>36.573730636448914</v>
      </c>
      <c r="J66" s="97"/>
      <c r="K66" s="111"/>
      <c r="L66" s="97"/>
      <c r="M66" s="112"/>
      <c r="R66"/>
      <c r="S66"/>
    </row>
    <row r="67" spans="1:19" ht="20.25" customHeight="1">
      <c r="A67">
        <v>60</v>
      </c>
      <c r="B67" s="89" t="s">
        <v>118</v>
      </c>
      <c r="C67" s="84">
        <v>41.6</v>
      </c>
      <c r="D67" s="84">
        <v>3942.2</v>
      </c>
      <c r="E67" s="85">
        <f t="shared" si="6"/>
        <v>38.25876055855192</v>
      </c>
      <c r="F67" s="85">
        <f t="shared" si="7"/>
        <v>37.6566637965559</v>
      </c>
      <c r="G67" s="85">
        <f t="shared" si="8"/>
        <v>38.668625632148405</v>
      </c>
      <c r="H67" s="85">
        <f t="shared" si="5"/>
        <v>38.19468332908541</v>
      </c>
      <c r="I67" s="87">
        <f t="shared" si="1"/>
        <v>32.053555739000984</v>
      </c>
      <c r="J67" s="97"/>
      <c r="K67" s="111"/>
      <c r="L67" s="97"/>
      <c r="M67" s="112"/>
      <c r="R67"/>
      <c r="S67"/>
    </row>
    <row r="68" spans="1:19" ht="20.25" customHeight="1">
      <c r="A68">
        <v>61</v>
      </c>
      <c r="B68" s="89" t="s">
        <v>119</v>
      </c>
      <c r="C68" s="84">
        <v>43.6</v>
      </c>
      <c r="D68" s="84">
        <v>3947.4</v>
      </c>
      <c r="E68" s="85">
        <f t="shared" si="6"/>
        <v>40.99867059933915</v>
      </c>
      <c r="F68" s="85">
        <f t="shared" si="7"/>
        <v>40.02310796962123</v>
      </c>
      <c r="G68" s="85">
        <f t="shared" si="8"/>
        <v>40.769463106369024</v>
      </c>
      <c r="H68" s="85">
        <f t="shared" si="5"/>
        <v>40.59708055844313</v>
      </c>
      <c r="I68" s="87">
        <f t="shared" si="1"/>
        <v>33.712207680178196</v>
      </c>
      <c r="J68" s="97"/>
      <c r="K68" s="111"/>
      <c r="L68" s="97"/>
      <c r="M68" s="112"/>
      <c r="R68"/>
      <c r="S68"/>
    </row>
    <row r="69" spans="1:19" ht="20.25" customHeight="1">
      <c r="A69">
        <v>62</v>
      </c>
      <c r="B69" s="89" t="s">
        <v>120</v>
      </c>
      <c r="C69" s="84">
        <v>40.8</v>
      </c>
      <c r="D69" s="84">
        <v>4155.1</v>
      </c>
      <c r="E69" s="85">
        <f t="shared" si="6"/>
        <v>42.68898327539048</v>
      </c>
      <c r="F69" s="85">
        <f t="shared" si="7"/>
        <v>40.512901081993085</v>
      </c>
      <c r="G69" s="85">
        <f t="shared" si="8"/>
        <v>43.083403016958556</v>
      </c>
      <c r="H69" s="85">
        <f t="shared" si="5"/>
        <v>42.09509579144737</v>
      </c>
      <c r="I69" s="87">
        <f t="shared" si="1"/>
        <v>32.587146338166384</v>
      </c>
      <c r="J69" s="97"/>
      <c r="K69" s="111"/>
      <c r="L69" s="97"/>
      <c r="M69" s="112"/>
      <c r="R69"/>
      <c r="S69"/>
    </row>
    <row r="70" spans="1:19" ht="20.25" customHeight="1">
      <c r="A70">
        <v>63</v>
      </c>
      <c r="B70" s="89" t="s">
        <v>121</v>
      </c>
      <c r="C70" s="84">
        <v>44.4</v>
      </c>
      <c r="D70" s="84">
        <v>3745.3</v>
      </c>
      <c r="E70" s="85">
        <f t="shared" si="6"/>
        <v>36.684371243784774</v>
      </c>
      <c r="F70" s="85">
        <f t="shared" si="7"/>
        <v>37.147060417994496</v>
      </c>
      <c r="G70" s="85">
        <f t="shared" si="8"/>
        <v>36.547752727338626</v>
      </c>
      <c r="H70" s="85">
        <f t="shared" si="5"/>
        <v>36.7930614630393</v>
      </c>
      <c r="I70" s="87">
        <f t="shared" si="1"/>
        <v>33.11798539804775</v>
      </c>
      <c r="J70" s="97"/>
      <c r="K70" s="111"/>
      <c r="L70" s="97"/>
      <c r="M70" s="112"/>
      <c r="R70"/>
      <c r="S70"/>
    </row>
    <row r="71" spans="1:19" ht="20.25" customHeight="1">
      <c r="A71">
        <v>64</v>
      </c>
      <c r="B71" s="89" t="s">
        <v>122</v>
      </c>
      <c r="C71" s="84">
        <v>41.2</v>
      </c>
      <c r="D71" s="84">
        <v>4052.2</v>
      </c>
      <c r="E71" s="85">
        <f t="shared" si="6"/>
        <v>40.544514501821595</v>
      </c>
      <c r="F71" s="85">
        <f t="shared" si="7"/>
        <v>39.14939784468938</v>
      </c>
      <c r="G71" s="85">
        <f t="shared" si="8"/>
        <v>40.940616112909055</v>
      </c>
      <c r="H71" s="85">
        <f t="shared" si="5"/>
        <v>40.211509486473346</v>
      </c>
      <c r="I71" s="87">
        <f t="shared" si="1"/>
        <v>32.34864955442087</v>
      </c>
      <c r="J71" s="97"/>
      <c r="K71" s="111"/>
      <c r="L71" s="97"/>
      <c r="M71" s="112"/>
      <c r="R71"/>
      <c r="S71"/>
    </row>
    <row r="72" spans="1:19" ht="20.25" customHeight="1">
      <c r="A72">
        <v>65</v>
      </c>
      <c r="B72" s="70"/>
      <c r="C72" s="84"/>
      <c r="D72" s="84"/>
      <c r="E72" s="85">
        <f t="shared" si="6"/>
      </c>
      <c r="F72" s="85">
        <f t="shared" si="7"/>
      </c>
      <c r="G72" s="85">
        <f t="shared" si="8"/>
      </c>
      <c r="H72" s="85">
        <f t="shared" si="5"/>
      </c>
      <c r="I72" s="87">
        <f t="shared" si="1"/>
      </c>
      <c r="J72" s="97"/>
      <c r="K72" s="111"/>
      <c r="L72" s="97"/>
      <c r="M72" s="112"/>
      <c r="R72"/>
      <c r="S72"/>
    </row>
    <row r="73" spans="1:19" ht="20.25" customHeight="1">
      <c r="A73">
        <v>66</v>
      </c>
      <c r="B73" s="70"/>
      <c r="C73" s="84"/>
      <c r="D73" s="84"/>
      <c r="E73" s="85">
        <f t="shared" si="6"/>
      </c>
      <c r="F73" s="85">
        <f t="shared" si="7"/>
      </c>
      <c r="G73" s="85">
        <f t="shared" si="8"/>
      </c>
      <c r="H73" s="85">
        <f t="shared" si="5"/>
      </c>
      <c r="I73" s="87">
        <f>IF(M73=1,"",IF(OR(C73="",D73=""),"",$P$11*C73^$R$11*D73^$T$11))</f>
      </c>
      <c r="J73" s="97"/>
      <c r="K73" s="111"/>
      <c r="L73" s="97"/>
      <c r="M73" s="112"/>
      <c r="R73"/>
      <c r="S73"/>
    </row>
    <row r="74" spans="1:19" ht="20.25" customHeight="1">
      <c r="A74">
        <v>67</v>
      </c>
      <c r="B74" s="70"/>
      <c r="C74" s="84"/>
      <c r="D74" s="84"/>
      <c r="E74" s="85">
        <f t="shared" si="6"/>
      </c>
      <c r="F74" s="85">
        <f t="shared" si="7"/>
      </c>
      <c r="G74" s="85">
        <f t="shared" si="8"/>
      </c>
      <c r="H74" s="85">
        <f t="shared" si="5"/>
      </c>
      <c r="I74" s="87">
        <f>IF(M74=1,"",IF(OR(C74="",D74=""),"",$P$11*C74^$R$11*D74^$T$11))</f>
      </c>
      <c r="J74" s="97"/>
      <c r="K74" s="111"/>
      <c r="L74" s="97"/>
      <c r="M74" s="112"/>
      <c r="R74"/>
      <c r="S74"/>
    </row>
    <row r="75" spans="1:19" ht="20.25" customHeight="1">
      <c r="A75">
        <v>68</v>
      </c>
      <c r="B75" s="70"/>
      <c r="C75" s="84"/>
      <c r="D75" s="84"/>
      <c r="E75" s="85">
        <f t="shared" si="6"/>
      </c>
      <c r="F75" s="85">
        <f t="shared" si="7"/>
      </c>
      <c r="G75" s="85">
        <f t="shared" si="8"/>
      </c>
      <c r="H75" s="85">
        <f t="shared" si="5"/>
      </c>
      <c r="I75" s="86"/>
      <c r="J75" s="97"/>
      <c r="K75" s="111"/>
      <c r="L75" s="97"/>
      <c r="M75" s="112"/>
      <c r="R75"/>
      <c r="S75"/>
    </row>
    <row r="76" spans="1:19" ht="20.25" customHeight="1">
      <c r="A76">
        <v>69</v>
      </c>
      <c r="B76" s="70"/>
      <c r="C76" s="84"/>
      <c r="D76" s="84"/>
      <c r="E76" s="85">
        <f t="shared" si="6"/>
      </c>
      <c r="F76" s="85">
        <f t="shared" si="7"/>
      </c>
      <c r="G76" s="85">
        <f t="shared" si="8"/>
      </c>
      <c r="H76" s="85">
        <f t="shared" si="5"/>
      </c>
      <c r="I76" s="86">
        <f aca="true" t="shared" si="9" ref="I76:I107">IF(OR(C76="",D76=""),"",$P$11*C76^$R$11*D76^$T$11)</f>
      </c>
      <c r="J76" s="97"/>
      <c r="K76" s="111"/>
      <c r="L76" s="97"/>
      <c r="M76" s="112"/>
      <c r="R76"/>
      <c r="S76"/>
    </row>
    <row r="77" spans="1:19" ht="20.25" customHeight="1">
      <c r="A77">
        <v>70</v>
      </c>
      <c r="B77" s="70"/>
      <c r="C77" s="84"/>
      <c r="D77" s="84"/>
      <c r="E77" s="85">
        <f t="shared" si="6"/>
      </c>
      <c r="F77" s="85">
        <f t="shared" si="7"/>
      </c>
      <c r="G77" s="85">
        <f t="shared" si="8"/>
      </c>
      <c r="H77" s="85">
        <f t="shared" si="5"/>
      </c>
      <c r="I77" s="86">
        <f t="shared" si="9"/>
      </c>
      <c r="J77" s="97"/>
      <c r="K77" s="111"/>
      <c r="L77" s="97"/>
      <c r="M77" s="112"/>
      <c r="R77"/>
      <c r="S77"/>
    </row>
    <row r="78" spans="1:19" ht="20.25" customHeight="1">
      <c r="A78">
        <v>71</v>
      </c>
      <c r="B78" s="70"/>
      <c r="C78" s="84"/>
      <c r="D78" s="84"/>
      <c r="E78" s="85">
        <f t="shared" si="6"/>
      </c>
      <c r="F78" s="85">
        <f t="shared" si="7"/>
      </c>
      <c r="G78" s="85">
        <f t="shared" si="8"/>
      </c>
      <c r="H78" s="85">
        <f aca="true" t="shared" si="10" ref="H78:H107">IF(M78=1,"",IF(OR(C78="",D78=""),"",AVERAGE(E78:G78)))</f>
      </c>
      <c r="I78" s="86">
        <f t="shared" si="9"/>
      </c>
      <c r="J78" s="97"/>
      <c r="K78" s="111"/>
      <c r="L78" s="97"/>
      <c r="M78" s="112"/>
      <c r="R78"/>
      <c r="S78"/>
    </row>
    <row r="79" spans="1:19" ht="20.25" customHeight="1">
      <c r="A79">
        <v>72</v>
      </c>
      <c r="B79" s="70"/>
      <c r="C79" s="84"/>
      <c r="D79" s="84"/>
      <c r="E79" s="85">
        <f t="shared" si="6"/>
      </c>
      <c r="F79" s="85">
        <f t="shared" si="7"/>
      </c>
      <c r="G79" s="85">
        <f t="shared" si="8"/>
      </c>
      <c r="H79" s="85">
        <f t="shared" si="10"/>
      </c>
      <c r="I79" s="86">
        <f t="shared" si="9"/>
      </c>
      <c r="J79" s="97"/>
      <c r="K79" s="111"/>
      <c r="L79" s="97"/>
      <c r="M79" s="112"/>
      <c r="R79"/>
      <c r="S79"/>
    </row>
    <row r="80" spans="1:19" ht="20.25" customHeight="1">
      <c r="A80">
        <v>73</v>
      </c>
      <c r="B80" s="70"/>
      <c r="C80" s="84"/>
      <c r="D80" s="84"/>
      <c r="E80" s="85">
        <f t="shared" si="6"/>
      </c>
      <c r="F80" s="85">
        <f t="shared" si="7"/>
      </c>
      <c r="G80" s="85">
        <f t="shared" si="8"/>
      </c>
      <c r="H80" s="85">
        <f t="shared" si="10"/>
      </c>
      <c r="I80" s="86">
        <f t="shared" si="9"/>
      </c>
      <c r="J80" s="97"/>
      <c r="K80" s="111"/>
      <c r="L80" s="97"/>
      <c r="M80" s="112"/>
      <c r="R80"/>
      <c r="S80"/>
    </row>
    <row r="81" spans="1:19" ht="20.25" customHeight="1">
      <c r="A81">
        <v>74</v>
      </c>
      <c r="B81" s="70"/>
      <c r="C81" s="84"/>
      <c r="D81" s="84"/>
      <c r="E81" s="85">
        <f t="shared" si="6"/>
      </c>
      <c r="F81" s="85">
        <f t="shared" si="7"/>
      </c>
      <c r="G81" s="85">
        <f t="shared" si="8"/>
      </c>
      <c r="H81" s="85">
        <f t="shared" si="10"/>
      </c>
      <c r="I81" s="86">
        <f t="shared" si="9"/>
      </c>
      <c r="J81" s="97"/>
      <c r="K81" s="111"/>
      <c r="L81" s="97"/>
      <c r="M81" s="112"/>
      <c r="R81"/>
      <c r="S81"/>
    </row>
    <row r="82" spans="1:19" ht="20.25" customHeight="1">
      <c r="A82">
        <v>75</v>
      </c>
      <c r="B82" s="70"/>
      <c r="C82" s="84"/>
      <c r="D82" s="84"/>
      <c r="E82" s="85">
        <f t="shared" si="6"/>
      </c>
      <c r="F82" s="85">
        <f t="shared" si="7"/>
      </c>
      <c r="G82" s="85">
        <f t="shared" si="8"/>
      </c>
      <c r="H82" s="85">
        <f t="shared" si="10"/>
      </c>
      <c r="I82" s="86">
        <f t="shared" si="9"/>
      </c>
      <c r="J82" s="97"/>
      <c r="K82" s="111"/>
      <c r="L82" s="97"/>
      <c r="M82" s="112"/>
      <c r="R82"/>
      <c r="S82"/>
    </row>
    <row r="83" spans="1:19" ht="20.25" customHeight="1">
      <c r="A83">
        <v>76</v>
      </c>
      <c r="B83" s="70"/>
      <c r="C83" s="84"/>
      <c r="D83" s="84"/>
      <c r="E83" s="85">
        <f t="shared" si="6"/>
      </c>
      <c r="F83" s="85">
        <f t="shared" si="7"/>
      </c>
      <c r="G83" s="85">
        <f t="shared" si="8"/>
      </c>
      <c r="H83" s="85">
        <f t="shared" si="10"/>
      </c>
      <c r="I83" s="86">
        <f t="shared" si="9"/>
      </c>
      <c r="J83" s="97"/>
      <c r="K83" s="111"/>
      <c r="L83" s="97"/>
      <c r="M83" s="112"/>
      <c r="R83"/>
      <c r="S83"/>
    </row>
    <row r="84" spans="1:19" ht="20.25" customHeight="1">
      <c r="A84">
        <v>77</v>
      </c>
      <c r="B84" s="70"/>
      <c r="C84" s="84"/>
      <c r="D84" s="84"/>
      <c r="E84" s="85">
        <f t="shared" si="6"/>
      </c>
      <c r="F84" s="85">
        <f t="shared" si="7"/>
      </c>
      <c r="G84" s="85">
        <f t="shared" si="8"/>
      </c>
      <c r="H84" s="85">
        <f t="shared" si="10"/>
      </c>
      <c r="I84" s="86">
        <f t="shared" si="9"/>
      </c>
      <c r="J84" s="97"/>
      <c r="K84" s="111"/>
      <c r="L84" s="97"/>
      <c r="M84" s="112"/>
      <c r="R84"/>
      <c r="S84"/>
    </row>
    <row r="85" spans="1:19" ht="20.25" customHeight="1">
      <c r="A85">
        <v>78</v>
      </c>
      <c r="B85" s="70"/>
      <c r="C85" s="84"/>
      <c r="D85" s="84"/>
      <c r="E85" s="85">
        <f t="shared" si="6"/>
      </c>
      <c r="F85" s="85">
        <f t="shared" si="7"/>
      </c>
      <c r="G85" s="85">
        <f t="shared" si="8"/>
      </c>
      <c r="H85" s="85">
        <f t="shared" si="10"/>
      </c>
      <c r="I85" s="86">
        <f t="shared" si="9"/>
      </c>
      <c r="J85" s="97"/>
      <c r="K85" s="111"/>
      <c r="L85" s="97"/>
      <c r="M85" s="112"/>
      <c r="R85"/>
      <c r="S85"/>
    </row>
    <row r="86" spans="1:19" ht="20.25" customHeight="1">
      <c r="A86">
        <v>79</v>
      </c>
      <c r="B86" s="70"/>
      <c r="C86" s="84"/>
      <c r="D86" s="84"/>
      <c r="E86" s="85">
        <f t="shared" si="6"/>
      </c>
      <c r="F86" s="85">
        <f t="shared" si="7"/>
      </c>
      <c r="G86" s="85">
        <f t="shared" si="8"/>
      </c>
      <c r="H86" s="85">
        <f t="shared" si="10"/>
      </c>
      <c r="I86" s="86">
        <f t="shared" si="9"/>
      </c>
      <c r="J86" s="97"/>
      <c r="K86" s="111"/>
      <c r="L86" s="97"/>
      <c r="M86" s="112"/>
      <c r="R86"/>
      <c r="S86"/>
    </row>
    <row r="87" spans="1:19" ht="20.25" customHeight="1">
      <c r="A87">
        <v>80</v>
      </c>
      <c r="B87" s="70"/>
      <c r="C87" s="84"/>
      <c r="D87" s="84"/>
      <c r="E87" s="85">
        <f t="shared" si="6"/>
      </c>
      <c r="F87" s="85">
        <f t="shared" si="7"/>
      </c>
      <c r="G87" s="85">
        <f t="shared" si="8"/>
      </c>
      <c r="H87" s="85">
        <f t="shared" si="10"/>
      </c>
      <c r="I87" s="86">
        <f t="shared" si="9"/>
      </c>
      <c r="J87" s="97"/>
      <c r="K87" s="111"/>
      <c r="L87" s="97"/>
      <c r="M87" s="112"/>
      <c r="R87"/>
      <c r="S87"/>
    </row>
    <row r="88" spans="1:19" ht="20.25" customHeight="1">
      <c r="A88">
        <v>81</v>
      </c>
      <c r="B88" s="70"/>
      <c r="C88" s="84"/>
      <c r="D88" s="84"/>
      <c r="E88" s="85">
        <f t="shared" si="6"/>
      </c>
      <c r="F88" s="85">
        <f t="shared" si="7"/>
      </c>
      <c r="G88" s="85">
        <f t="shared" si="8"/>
      </c>
      <c r="H88" s="85">
        <f t="shared" si="10"/>
      </c>
      <c r="I88" s="86">
        <f t="shared" si="9"/>
      </c>
      <c r="J88" s="97"/>
      <c r="K88" s="111"/>
      <c r="L88" s="97"/>
      <c r="M88" s="112"/>
      <c r="R88"/>
      <c r="S88"/>
    </row>
    <row r="89" spans="1:19" ht="20.25" customHeight="1">
      <c r="A89">
        <v>82</v>
      </c>
      <c r="B89" s="70"/>
      <c r="C89" s="84"/>
      <c r="D89" s="84"/>
      <c r="E89" s="85">
        <f t="shared" si="6"/>
      </c>
      <c r="F89" s="85">
        <f t="shared" si="7"/>
      </c>
      <c r="G89" s="85">
        <f t="shared" si="8"/>
      </c>
      <c r="H89" s="85">
        <f t="shared" si="10"/>
      </c>
      <c r="I89" s="86">
        <f t="shared" si="9"/>
      </c>
      <c r="J89" s="97"/>
      <c r="K89" s="111"/>
      <c r="L89" s="97"/>
      <c r="M89" s="112"/>
      <c r="R89"/>
      <c r="S89"/>
    </row>
    <row r="90" spans="1:19" ht="20.25" customHeight="1">
      <c r="A90">
        <v>83</v>
      </c>
      <c r="B90" s="70"/>
      <c r="C90" s="84"/>
      <c r="D90" s="84"/>
      <c r="E90" s="85">
        <f t="shared" si="6"/>
      </c>
      <c r="F90" s="85">
        <f t="shared" si="7"/>
      </c>
      <c r="G90" s="85">
        <f t="shared" si="8"/>
      </c>
      <c r="H90" s="85">
        <f t="shared" si="10"/>
      </c>
      <c r="I90" s="86">
        <f t="shared" si="9"/>
      </c>
      <c r="J90" s="97"/>
      <c r="K90" s="111"/>
      <c r="L90" s="97"/>
      <c r="M90" s="112"/>
      <c r="R90"/>
      <c r="S90"/>
    </row>
    <row r="91" spans="1:19" ht="20.25" customHeight="1">
      <c r="A91">
        <v>84</v>
      </c>
      <c r="B91" s="70"/>
      <c r="C91" s="84"/>
      <c r="D91" s="84"/>
      <c r="E91" s="85">
        <f t="shared" si="6"/>
      </c>
      <c r="F91" s="85">
        <f t="shared" si="7"/>
      </c>
      <c r="G91" s="85">
        <f t="shared" si="8"/>
      </c>
      <c r="H91" s="85">
        <f t="shared" si="10"/>
      </c>
      <c r="I91" s="86">
        <f t="shared" si="9"/>
      </c>
      <c r="J91" s="97"/>
      <c r="K91" s="111"/>
      <c r="L91" s="97"/>
      <c r="M91" s="112"/>
      <c r="R91"/>
      <c r="S91"/>
    </row>
    <row r="92" spans="1:19" ht="20.25" customHeight="1">
      <c r="A92">
        <v>85</v>
      </c>
      <c r="B92" s="70"/>
      <c r="C92" s="84"/>
      <c r="D92" s="84"/>
      <c r="E92" s="85">
        <f t="shared" si="6"/>
      </c>
      <c r="F92" s="85">
        <f t="shared" si="7"/>
      </c>
      <c r="G92" s="85">
        <f t="shared" si="8"/>
      </c>
      <c r="H92" s="85">
        <f t="shared" si="10"/>
      </c>
      <c r="I92" s="86">
        <f t="shared" si="9"/>
      </c>
      <c r="J92" s="97"/>
      <c r="K92" s="111"/>
      <c r="L92" s="97"/>
      <c r="M92" s="112"/>
      <c r="R92"/>
      <c r="S92"/>
    </row>
    <row r="93" spans="1:19" ht="20.25" customHeight="1">
      <c r="A93">
        <v>86</v>
      </c>
      <c r="B93" s="70"/>
      <c r="C93" s="84"/>
      <c r="D93" s="84"/>
      <c r="E93" s="85">
        <f t="shared" si="6"/>
      </c>
      <c r="F93" s="85">
        <f t="shared" si="7"/>
      </c>
      <c r="G93" s="85">
        <f t="shared" si="8"/>
      </c>
      <c r="H93" s="85">
        <f t="shared" si="10"/>
      </c>
      <c r="I93" s="86">
        <f t="shared" si="9"/>
      </c>
      <c r="J93" s="97"/>
      <c r="K93" s="111"/>
      <c r="L93" s="97"/>
      <c r="M93" s="112"/>
      <c r="R93"/>
      <c r="S93"/>
    </row>
    <row r="94" spans="1:19" ht="20.25" customHeight="1">
      <c r="A94">
        <v>87</v>
      </c>
      <c r="B94" s="70"/>
      <c r="C94" s="84"/>
      <c r="D94" s="84"/>
      <c r="E94" s="85">
        <f t="shared" si="6"/>
      </c>
      <c r="F94" s="85">
        <f t="shared" si="7"/>
      </c>
      <c r="G94" s="85">
        <f t="shared" si="8"/>
      </c>
      <c r="H94" s="85">
        <f t="shared" si="10"/>
      </c>
      <c r="I94" s="86">
        <f t="shared" si="9"/>
      </c>
      <c r="J94" s="97"/>
      <c r="K94" s="111"/>
      <c r="L94" s="97"/>
      <c r="M94" s="112"/>
      <c r="R94"/>
      <c r="S94"/>
    </row>
    <row r="95" spans="1:19" ht="20.25" customHeight="1">
      <c r="A95">
        <v>88</v>
      </c>
      <c r="B95" s="70"/>
      <c r="C95" s="84"/>
      <c r="D95" s="84"/>
      <c r="E95" s="85">
        <f t="shared" si="6"/>
      </c>
      <c r="F95" s="85">
        <f t="shared" si="7"/>
      </c>
      <c r="G95" s="85">
        <f t="shared" si="8"/>
      </c>
      <c r="H95" s="85">
        <f t="shared" si="10"/>
      </c>
      <c r="I95" s="86">
        <f t="shared" si="9"/>
      </c>
      <c r="J95" s="97"/>
      <c r="K95" s="111"/>
      <c r="L95" s="97"/>
      <c r="M95" s="112"/>
      <c r="R95"/>
      <c r="S95"/>
    </row>
    <row r="96" spans="1:19" ht="20.25" customHeight="1">
      <c r="A96">
        <v>89</v>
      </c>
      <c r="B96" s="70"/>
      <c r="C96" s="84"/>
      <c r="D96" s="84"/>
      <c r="E96" s="85">
        <f t="shared" si="6"/>
      </c>
      <c r="F96" s="85">
        <f t="shared" si="7"/>
      </c>
      <c r="G96" s="85">
        <f t="shared" si="8"/>
      </c>
      <c r="H96" s="85">
        <f t="shared" si="10"/>
      </c>
      <c r="I96" s="86">
        <f t="shared" si="9"/>
      </c>
      <c r="J96" s="97"/>
      <c r="K96" s="111"/>
      <c r="L96" s="97"/>
      <c r="M96" s="112"/>
      <c r="R96"/>
      <c r="S96"/>
    </row>
    <row r="97" spans="1:19" ht="20.25" customHeight="1">
      <c r="A97">
        <v>90</v>
      </c>
      <c r="B97" s="70"/>
      <c r="C97" s="84"/>
      <c r="D97" s="84"/>
      <c r="E97" s="85">
        <f aca="true" t="shared" si="11" ref="E97:E107">IF(OR(C97="",D97=""),"",0.0000000000927*C97^1.4*D97^2.6)</f>
      </c>
      <c r="F97" s="85">
        <f aca="true" t="shared" si="12" ref="F97:F107">IF(OR(C97="",D97=""),"",0.0000000806*C97^1.246*D97^1.85)</f>
      </c>
      <c r="G97" s="85">
        <f aca="true" t="shared" si="13" ref="G97:G107">IF(OR(C97="",D97=""),"",0.0000000012*C97^1.058*D97^2.446)</f>
      </c>
      <c r="H97" s="85">
        <f t="shared" si="10"/>
      </c>
      <c r="I97" s="86">
        <f t="shared" si="9"/>
      </c>
      <c r="J97" s="97"/>
      <c r="K97" s="111"/>
      <c r="L97" s="97"/>
      <c r="M97" s="112"/>
      <c r="R97"/>
      <c r="S97"/>
    </row>
    <row r="98" spans="1:19" ht="20.25" customHeight="1">
      <c r="A98">
        <v>91</v>
      </c>
      <c r="B98" s="70"/>
      <c r="C98" s="84"/>
      <c r="D98" s="84"/>
      <c r="E98" s="85">
        <f t="shared" si="11"/>
      </c>
      <c r="F98" s="85">
        <f t="shared" si="12"/>
      </c>
      <c r="G98" s="85">
        <f t="shared" si="13"/>
      </c>
      <c r="H98" s="85">
        <f t="shared" si="10"/>
      </c>
      <c r="I98" s="86">
        <f t="shared" si="9"/>
      </c>
      <c r="J98" s="97"/>
      <c r="K98" s="111"/>
      <c r="L98" s="97"/>
      <c r="M98" s="112"/>
      <c r="R98"/>
      <c r="S98"/>
    </row>
    <row r="99" spans="1:19" ht="20.25" customHeight="1">
      <c r="A99">
        <v>92</v>
      </c>
      <c r="B99" s="70"/>
      <c r="C99" s="84"/>
      <c r="D99" s="84"/>
      <c r="E99" s="85">
        <f t="shared" si="11"/>
      </c>
      <c r="F99" s="85">
        <f t="shared" si="12"/>
      </c>
      <c r="G99" s="85">
        <f t="shared" si="13"/>
      </c>
      <c r="H99" s="85">
        <f t="shared" si="10"/>
      </c>
      <c r="I99" s="86">
        <f t="shared" si="9"/>
      </c>
      <c r="J99" s="97"/>
      <c r="K99" s="111"/>
      <c r="L99" s="97"/>
      <c r="M99" s="112"/>
      <c r="R99"/>
      <c r="S99"/>
    </row>
    <row r="100" spans="1:19" ht="20.25" customHeight="1">
      <c r="A100">
        <v>93</v>
      </c>
      <c r="B100" s="70"/>
      <c r="C100" s="84"/>
      <c r="D100" s="84"/>
      <c r="E100" s="85">
        <f t="shared" si="11"/>
      </c>
      <c r="F100" s="85">
        <f t="shared" si="12"/>
      </c>
      <c r="G100" s="85">
        <f t="shared" si="13"/>
      </c>
      <c r="H100" s="85">
        <f t="shared" si="10"/>
      </c>
      <c r="I100" s="86">
        <f t="shared" si="9"/>
      </c>
      <c r="J100" s="97"/>
      <c r="K100" s="111"/>
      <c r="L100" s="97"/>
      <c r="M100" s="112"/>
      <c r="R100"/>
      <c r="S100"/>
    </row>
    <row r="101" spans="1:19" ht="20.25" customHeight="1">
      <c r="A101">
        <v>94</v>
      </c>
      <c r="B101" s="70"/>
      <c r="C101" s="84"/>
      <c r="D101" s="84"/>
      <c r="E101" s="85">
        <f t="shared" si="11"/>
      </c>
      <c r="F101" s="85">
        <f t="shared" si="12"/>
      </c>
      <c r="G101" s="85">
        <f t="shared" si="13"/>
      </c>
      <c r="H101" s="85">
        <f t="shared" si="10"/>
      </c>
      <c r="I101" s="86">
        <f t="shared" si="9"/>
      </c>
      <c r="J101" s="97"/>
      <c r="K101" s="111"/>
      <c r="L101" s="97"/>
      <c r="M101" s="112"/>
      <c r="R101"/>
      <c r="S101"/>
    </row>
    <row r="102" spans="1:19" ht="20.25" customHeight="1">
      <c r="A102">
        <v>95</v>
      </c>
      <c r="B102" s="70"/>
      <c r="C102" s="84"/>
      <c r="D102" s="84"/>
      <c r="E102" s="85">
        <f t="shared" si="11"/>
      </c>
      <c r="F102" s="85">
        <f t="shared" si="12"/>
      </c>
      <c r="G102" s="85">
        <f t="shared" si="13"/>
      </c>
      <c r="H102" s="85">
        <f t="shared" si="10"/>
      </c>
      <c r="I102" s="86">
        <f t="shared" si="9"/>
      </c>
      <c r="J102" s="97"/>
      <c r="K102" s="111"/>
      <c r="L102" s="97"/>
      <c r="M102" s="112"/>
      <c r="R102"/>
      <c r="S102"/>
    </row>
    <row r="103" spans="1:19" ht="20.25" customHeight="1">
      <c r="A103">
        <v>96</v>
      </c>
      <c r="B103" s="70"/>
      <c r="C103" s="84"/>
      <c r="D103" s="84"/>
      <c r="E103" s="85">
        <f t="shared" si="11"/>
      </c>
      <c r="F103" s="85">
        <f t="shared" si="12"/>
      </c>
      <c r="G103" s="85">
        <f t="shared" si="13"/>
      </c>
      <c r="H103" s="85">
        <f t="shared" si="10"/>
      </c>
      <c r="I103" s="86">
        <f t="shared" si="9"/>
      </c>
      <c r="J103" s="97"/>
      <c r="K103" s="111"/>
      <c r="L103" s="97"/>
      <c r="M103" s="112"/>
      <c r="R103"/>
      <c r="S103"/>
    </row>
    <row r="104" spans="1:19" ht="20.25" customHeight="1">
      <c r="A104">
        <v>97</v>
      </c>
      <c r="B104" s="70"/>
      <c r="C104" s="84"/>
      <c r="D104" s="84"/>
      <c r="E104" s="85">
        <f t="shared" si="11"/>
      </c>
      <c r="F104" s="85">
        <f t="shared" si="12"/>
      </c>
      <c r="G104" s="85">
        <f t="shared" si="13"/>
      </c>
      <c r="H104" s="85">
        <f t="shared" si="10"/>
      </c>
      <c r="I104" s="86">
        <f t="shared" si="9"/>
      </c>
      <c r="J104" s="97"/>
      <c r="K104" s="111"/>
      <c r="L104" s="97"/>
      <c r="M104" s="112"/>
      <c r="R104"/>
      <c r="S104"/>
    </row>
    <row r="105" spans="1:19" ht="20.25" customHeight="1">
      <c r="A105">
        <v>98</v>
      </c>
      <c r="B105" s="70"/>
      <c r="C105" s="84"/>
      <c r="D105" s="84"/>
      <c r="E105" s="85">
        <f t="shared" si="11"/>
      </c>
      <c r="F105" s="85">
        <f t="shared" si="12"/>
      </c>
      <c r="G105" s="85">
        <f t="shared" si="13"/>
      </c>
      <c r="H105" s="85">
        <f t="shared" si="10"/>
      </c>
      <c r="I105" s="86">
        <f t="shared" si="9"/>
      </c>
      <c r="J105" s="97"/>
      <c r="K105" s="111"/>
      <c r="L105" s="97"/>
      <c r="M105" s="112"/>
      <c r="R105"/>
      <c r="S105"/>
    </row>
    <row r="106" spans="1:19" ht="20.25" customHeight="1">
      <c r="A106">
        <v>99</v>
      </c>
      <c r="B106" s="70"/>
      <c r="C106" s="84"/>
      <c r="D106" s="84"/>
      <c r="E106" s="85">
        <f t="shared" si="11"/>
      </c>
      <c r="F106" s="85">
        <f t="shared" si="12"/>
      </c>
      <c r="G106" s="85">
        <f t="shared" si="13"/>
      </c>
      <c r="H106" s="85">
        <f t="shared" si="10"/>
      </c>
      <c r="I106" s="86">
        <f t="shared" si="9"/>
      </c>
      <c r="J106" s="97"/>
      <c r="K106" s="111"/>
      <c r="L106" s="97"/>
      <c r="M106" s="112"/>
      <c r="R106"/>
      <c r="S106"/>
    </row>
    <row r="107" spans="1:19" ht="20.25" customHeight="1">
      <c r="A107">
        <v>100</v>
      </c>
      <c r="B107" s="70"/>
      <c r="C107" s="84"/>
      <c r="D107" s="84"/>
      <c r="E107" s="85">
        <f t="shared" si="11"/>
      </c>
      <c r="F107" s="85">
        <f t="shared" si="12"/>
      </c>
      <c r="G107" s="85">
        <f t="shared" si="13"/>
      </c>
      <c r="H107" s="85">
        <f t="shared" si="10"/>
      </c>
      <c r="I107" s="86">
        <f t="shared" si="9"/>
      </c>
      <c r="J107" s="97"/>
      <c r="K107" s="111"/>
      <c r="L107" s="97"/>
      <c r="M107" s="112"/>
      <c r="R107"/>
      <c r="S107"/>
    </row>
  </sheetData>
  <sheetProtection password="CC79" sheet="1"/>
  <mergeCells count="6">
    <mergeCell ref="C2:G2"/>
    <mergeCell ref="C4:H4"/>
    <mergeCell ref="O26:W26"/>
    <mergeCell ref="O27:W27"/>
    <mergeCell ref="T29:U29"/>
    <mergeCell ref="O4:U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8" sqref="F8"/>
    </sheetView>
  </sheetViews>
  <sheetFormatPr defaultColWidth="8.88671875" defaultRowHeight="15"/>
  <cols>
    <col min="2" max="2" width="6.99609375" style="0" customWidth="1"/>
    <col min="3" max="3" width="3.4453125" style="0" customWidth="1"/>
    <col min="4" max="4" width="14.21484375" style="0" customWidth="1"/>
    <col min="5" max="5" width="16.5546875" style="0" customWidth="1"/>
    <col min="6" max="6" width="14.10546875" style="0" customWidth="1"/>
    <col min="7" max="7" width="9.3359375" style="0" bestFit="1" customWidth="1"/>
    <col min="8" max="8" width="11.3359375" style="0" bestFit="1" customWidth="1"/>
    <col min="10" max="10" width="14.21484375" style="0" bestFit="1" customWidth="1"/>
    <col min="11" max="11" width="8.3359375" style="0" customWidth="1"/>
    <col min="13" max="13" width="6.21484375" style="0" bestFit="1" customWidth="1"/>
    <col min="19" max="19" width="9.3359375" style="0" customWidth="1"/>
  </cols>
  <sheetData>
    <row r="1" spans="1:26" ht="25.5">
      <c r="A1" s="128" t="s">
        <v>41</v>
      </c>
      <c r="B1" s="129"/>
      <c r="C1" s="129"/>
      <c r="D1" s="129"/>
      <c r="E1" s="129"/>
      <c r="F1" s="129"/>
      <c r="G1" s="129"/>
      <c r="H1" s="58" t="s">
        <v>38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29"/>
      <c r="C2" s="45"/>
      <c r="D2" s="130" t="s">
        <v>11</v>
      </c>
      <c r="E2" s="130"/>
      <c r="F2" s="130"/>
      <c r="G2" s="45"/>
      <c r="H2" s="45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1.75" customHeight="1" thickBot="1">
      <c r="A3" s="29"/>
      <c r="B3" s="29"/>
      <c r="C3" s="127" t="s">
        <v>6</v>
      </c>
      <c r="D3" s="127"/>
      <c r="E3" s="127"/>
      <c r="F3" s="127"/>
      <c r="G3" s="29"/>
      <c r="H3" s="134" t="s">
        <v>38</v>
      </c>
      <c r="I3" s="131" t="s">
        <v>34</v>
      </c>
      <c r="J3" s="132">
        <f>'Potenza  '!C57</f>
        <v>0.001859945054371476</v>
      </c>
      <c r="K3" s="126" t="s">
        <v>39</v>
      </c>
      <c r="L3" s="56">
        <f>'Potenza  '!C58</f>
        <v>1.054685832786909</v>
      </c>
      <c r="M3" s="126" t="s">
        <v>40</v>
      </c>
      <c r="N3" s="57">
        <f>'Potenza  '!C59</f>
        <v>0.7032605938533149</v>
      </c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16.5" thickBot="1" thickTop="1">
      <c r="A4" s="29"/>
      <c r="B4" s="29"/>
      <c r="C4" s="82" t="s">
        <v>5</v>
      </c>
      <c r="D4" s="52" t="s">
        <v>31</v>
      </c>
      <c r="E4" s="53" t="s">
        <v>32</v>
      </c>
      <c r="F4" s="53" t="s">
        <v>33</v>
      </c>
      <c r="G4" s="29"/>
      <c r="H4" s="134"/>
      <c r="I4" s="131"/>
      <c r="J4" s="132"/>
      <c r="K4" s="133"/>
      <c r="M4" s="126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6.5" thickTop="1">
      <c r="A5" s="29"/>
      <c r="B5" s="29"/>
      <c r="C5" s="83">
        <f>IF(ISBLANK(D5),"",1)</f>
        <v>1</v>
      </c>
      <c r="D5" s="79">
        <v>39.2</v>
      </c>
      <c r="E5" s="81">
        <v>4015.7</v>
      </c>
      <c r="F5" s="80">
        <v>30.5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>
      <c r="A6" s="29"/>
      <c r="B6" s="29"/>
      <c r="C6" s="83">
        <f>IF(ISBLANK(D6),"",MAX($C$5:C5)+1)</f>
        <v>2</v>
      </c>
      <c r="D6" s="79">
        <v>42.6</v>
      </c>
      <c r="E6" s="81">
        <v>4629.6</v>
      </c>
      <c r="F6" s="80">
        <v>36.8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5" customHeight="1">
      <c r="A7" s="29"/>
      <c r="B7" s="29"/>
      <c r="C7" s="83">
        <f>IF(ISBLANK(D7),"",MAX($C$5:C6)+1)</f>
        <v>3</v>
      </c>
      <c r="D7" s="79">
        <v>47.4</v>
      </c>
      <c r="E7" s="81">
        <v>4824.8</v>
      </c>
      <c r="F7" s="80">
        <v>42.4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" customHeight="1">
      <c r="A8" s="29"/>
      <c r="B8" s="29"/>
      <c r="C8" s="83">
        <f>IF(ISBLANK(D8),"",MAX($C$5:C7)+1)</f>
      </c>
      <c r="D8" s="88"/>
      <c r="E8" s="88"/>
      <c r="F8" s="80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>
      <c r="A9" s="29"/>
      <c r="B9" s="29"/>
      <c r="C9" s="83">
        <f>IF(ISBLANK(D9),"",MAX($C$5:C8)+1)</f>
      </c>
      <c r="D9" s="88"/>
      <c r="E9" s="88"/>
      <c r="F9" s="80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5.75">
      <c r="A10" s="29"/>
      <c r="B10" s="29"/>
      <c r="C10" s="83">
        <f>IF(ISBLANK(D10),"",MAX($C$5:C9)+1)</f>
      </c>
      <c r="D10" s="79"/>
      <c r="E10" s="81"/>
      <c r="F10" s="8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>
      <c r="A11" s="29"/>
      <c r="B11" s="29"/>
      <c r="C11" s="83">
        <f>IF(ISBLANK(D11),"",MAX($C$5:C10)+1)</f>
      </c>
      <c r="D11" s="79"/>
      <c r="E11" s="81"/>
      <c r="F11" s="8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>
      <c r="A12" s="29"/>
      <c r="B12" s="29"/>
      <c r="C12" s="83">
        <f>IF(ISBLANK(D12),"",MAX($C$5:C11)+1)</f>
      </c>
      <c r="D12" s="79"/>
      <c r="E12" s="81"/>
      <c r="F12" s="80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>
      <c r="A13" s="29"/>
      <c r="B13" s="29"/>
      <c r="C13" s="83">
        <f>IF(ISBLANK(D13),"",MAX($C$5:C12)+1)</f>
      </c>
      <c r="D13" s="79"/>
      <c r="E13" s="81"/>
      <c r="F13" s="8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5.75">
      <c r="A14" s="29"/>
      <c r="B14" s="29"/>
      <c r="C14" s="83">
        <f>IF(ISBLANK(D14),"",MAX($C$5:C13)+1)</f>
      </c>
      <c r="D14" s="79"/>
      <c r="E14" s="81"/>
      <c r="F14" s="80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>
      <c r="A15" s="29"/>
      <c r="B15" s="29"/>
      <c r="C15" s="83">
        <f>IF(ISBLANK(D15),"",MAX($C$5:C14)+1)</f>
      </c>
      <c r="D15" s="79"/>
      <c r="E15" s="81"/>
      <c r="F15" s="8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>
      <c r="A16" s="29"/>
      <c r="B16" s="29"/>
      <c r="C16" s="83">
        <f>IF(ISBLANK(D16),"",MAX($C$5:C15)+1)</f>
      </c>
      <c r="D16" s="79"/>
      <c r="E16" s="81"/>
      <c r="F16" s="8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>
      <c r="A17" s="29"/>
      <c r="B17" s="29"/>
      <c r="C17" s="83">
        <f>IF(ISBLANK(D17),"",MAX($C$5:C16)+1)</f>
      </c>
      <c r="D17" s="79"/>
      <c r="E17" s="81"/>
      <c r="F17" s="8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>
      <c r="A18" s="29"/>
      <c r="B18" s="29"/>
      <c r="C18" s="83">
        <f>IF(ISBLANK(D18),"",MAX($C$5:C17)+1)</f>
      </c>
      <c r="D18" s="79"/>
      <c r="E18" s="81"/>
      <c r="F18" s="80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>
      <c r="A19" s="29"/>
      <c r="B19" s="29"/>
      <c r="C19" s="83">
        <f>IF(ISBLANK(D19),"",MAX($C$5:C18)+1)</f>
      </c>
      <c r="D19" s="79"/>
      <c r="E19" s="81"/>
      <c r="F19" s="80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>
      <c r="A20" s="29"/>
      <c r="B20" s="29"/>
      <c r="C20" s="83">
        <f>IF(ISBLANK(D20),"",MAX($C$5:C19)+1)</f>
      </c>
      <c r="D20" s="79"/>
      <c r="E20" s="81"/>
      <c r="F20" s="8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29"/>
      <c r="B21" s="29"/>
      <c r="C21" s="83">
        <f>IF(ISBLANK(D21),"",MAX($C$5:C20)+1)</f>
      </c>
      <c r="D21" s="79"/>
      <c r="E21" s="81"/>
      <c r="F21" s="8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5.75">
      <c r="A22" s="29"/>
      <c r="B22" s="29"/>
      <c r="C22" s="83">
        <f>IF(ISBLANK(D22),"",MAX($C$5:C21)+1)</f>
      </c>
      <c r="D22" s="79"/>
      <c r="E22" s="81"/>
      <c r="F22" s="8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5.75">
      <c r="A23" s="29"/>
      <c r="B23" s="29"/>
      <c r="C23" s="83">
        <f>IF(ISBLANK(D23),"",MAX($C$5:C22)+1)</f>
      </c>
      <c r="D23" s="79"/>
      <c r="E23" s="81"/>
      <c r="F23" s="8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5.75">
      <c r="A24" s="29"/>
      <c r="B24" s="29"/>
      <c r="C24" s="83">
        <f>IF(ISBLANK(D24),"",MAX($C$5:C23)+1)</f>
      </c>
      <c r="D24" s="79"/>
      <c r="E24" s="81"/>
      <c r="F24" s="80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>
      <c r="A25" s="29"/>
      <c r="B25" s="29"/>
      <c r="C25" s="83">
        <f>IF(ISBLANK(D25),"",MAX($C$5:C24)+1)</f>
      </c>
      <c r="D25" s="79"/>
      <c r="E25" s="81"/>
      <c r="F25" s="8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29"/>
      <c r="B26" s="29"/>
      <c r="C26" s="83">
        <f>IF(ISBLANK(D26),"",MAX($C$5:C25)+1)</f>
      </c>
      <c r="D26" s="79"/>
      <c r="E26" s="81"/>
      <c r="F26" s="80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29"/>
      <c r="B27" s="29"/>
      <c r="C27" s="83">
        <f>IF(ISBLANK(D27),"",MAX($C$5:C26)+1)</f>
      </c>
      <c r="D27" s="79"/>
      <c r="E27" s="81"/>
      <c r="F27" s="80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29"/>
      <c r="B28" s="29"/>
      <c r="C28" s="83">
        <f>IF(ISBLANK(D28),"",MAX($C$5:C27)+1)</f>
      </c>
      <c r="D28" s="79"/>
      <c r="E28" s="81"/>
      <c r="F28" s="80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29"/>
      <c r="B29" s="29"/>
      <c r="C29" s="83">
        <f>IF(ISBLANK(D29),"",MAX($C$5:C28)+1)</f>
      </c>
      <c r="D29" s="79"/>
      <c r="E29" s="81"/>
      <c r="F29" s="8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29"/>
      <c r="B30" s="29"/>
      <c r="C30" s="83">
        <f>IF(ISBLANK(D30),"",MAX($C$5:C29)+1)</f>
      </c>
      <c r="D30" s="79"/>
      <c r="E30" s="81"/>
      <c r="F30" s="8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29"/>
      <c r="B31" s="29"/>
      <c r="C31" s="83">
        <f>IF(ISBLANK(D31),"",MAX($C$5:C30)+1)</f>
      </c>
      <c r="D31" s="79"/>
      <c r="E31" s="81"/>
      <c r="F31" s="8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29"/>
      <c r="B32" s="29"/>
      <c r="C32" s="83">
        <f>IF(ISBLANK(D32),"",MAX($C$5:C31)+1)</f>
      </c>
      <c r="D32" s="79"/>
      <c r="E32" s="81"/>
      <c r="F32" s="80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29"/>
      <c r="B33" s="29"/>
      <c r="C33" s="83">
        <f>IF(ISBLANK(D33),"",MAX($C$5:C32)+1)</f>
      </c>
      <c r="D33" s="79"/>
      <c r="E33" s="81"/>
      <c r="F33" s="8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29"/>
      <c r="B34" s="29"/>
      <c r="C34" s="83">
        <f>IF(ISBLANK(D34),"",MAX($C$5:C33)+1)</f>
      </c>
      <c r="D34" s="79"/>
      <c r="E34" s="81"/>
      <c r="F34" s="80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5.75">
      <c r="A35" s="29"/>
      <c r="B35" s="29"/>
      <c r="C35" s="83">
        <f>IF(ISBLANK(D35),"",MAX($C$5:C34)+1)</f>
      </c>
      <c r="D35" s="79"/>
      <c r="E35" s="81"/>
      <c r="F35" s="80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>
      <c r="A36" s="29"/>
      <c r="B36" s="29"/>
      <c r="C36" s="83">
        <f>IF(ISBLANK(D36),"",MAX($C$5:C35)+1)</f>
      </c>
      <c r="D36" s="79"/>
      <c r="E36" s="81"/>
      <c r="F36" s="80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29"/>
      <c r="B37" s="29"/>
      <c r="C37" s="83">
        <f>IF(ISBLANK(D37),"",MAX($C$5:C36)+1)</f>
      </c>
      <c r="D37" s="79"/>
      <c r="E37" s="81"/>
      <c r="F37" s="8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>
      <c r="A38" s="29"/>
      <c r="B38" s="29"/>
      <c r="C38" s="83">
        <f>IF(ISBLANK(D38),"",MAX($C$5:C37)+1)</f>
      </c>
      <c r="D38" s="79"/>
      <c r="E38" s="81"/>
      <c r="F38" s="8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>
      <c r="A39" s="29"/>
      <c r="B39" s="29"/>
      <c r="C39" s="83">
        <f>IF(ISBLANK(D39),"",MAX($C$5:C38)+1)</f>
      </c>
      <c r="D39" s="79"/>
      <c r="E39" s="81"/>
      <c r="F39" s="8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>
      <c r="A40" s="29"/>
      <c r="B40" s="29"/>
      <c r="C40" s="83">
        <f>IF(ISBLANK(D40),"",MAX($C$5:C39)+1)</f>
      </c>
      <c r="D40" s="79"/>
      <c r="E40" s="81"/>
      <c r="F40" s="80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>
      <c r="A41" s="29"/>
      <c r="B41" s="29"/>
      <c r="C41" s="83">
        <f>IF(ISBLANK(D41),"",MAX($C$5:C40)+1)</f>
      </c>
      <c r="D41" s="79"/>
      <c r="E41" s="81"/>
      <c r="F41" s="8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>
      <c r="A42" s="29"/>
      <c r="B42" s="29"/>
      <c r="C42" s="83">
        <f>IF(ISBLANK(D42),"",MAX($C$5:C41)+1)</f>
      </c>
      <c r="D42" s="79"/>
      <c r="E42" s="81"/>
      <c r="F42" s="80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>
      <c r="A43" s="29"/>
      <c r="B43" s="29"/>
      <c r="C43" s="83">
        <f>IF(ISBLANK(D43),"",MAX($C$5:C42)+1)</f>
      </c>
      <c r="D43" s="79"/>
      <c r="E43" s="81"/>
      <c r="F43" s="80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>
      <c r="A44" s="29"/>
      <c r="B44" s="29"/>
      <c r="C44" s="83">
        <f>IF(ISBLANK(D44),"",MAX($C$5:C43)+1)</f>
      </c>
      <c r="D44" s="79"/>
      <c r="E44" s="81"/>
      <c r="F44" s="80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>
      <c r="A45" s="29"/>
      <c r="B45" s="29"/>
      <c r="C45" s="83">
        <f>IF(ISBLANK(D45),"",MAX($C$5:C44)+1)</f>
      </c>
      <c r="D45" s="79"/>
      <c r="E45" s="81"/>
      <c r="F45" s="8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>
      <c r="A46" s="29"/>
      <c r="B46" s="29"/>
      <c r="C46" s="83">
        <f>IF(ISBLANK(D46),"",MAX($C$5:C45)+1)</f>
      </c>
      <c r="D46" s="79"/>
      <c r="E46" s="81"/>
      <c r="F46" s="8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>
      <c r="A47" s="29"/>
      <c r="B47" s="29"/>
      <c r="C47" s="83">
        <f>IF(ISBLANK(D47),"",MAX($C$5:C46)+1)</f>
      </c>
      <c r="D47" s="79"/>
      <c r="E47" s="81"/>
      <c r="F47" s="8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>
      <c r="A48" s="29"/>
      <c r="B48" s="29"/>
      <c r="C48" s="83">
        <f>IF(ISBLANK(D48),"",MAX($C$5:C47)+1)</f>
      </c>
      <c r="D48" s="79"/>
      <c r="E48" s="81"/>
      <c r="F48" s="80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>
      <c r="A49" s="29"/>
      <c r="B49" s="29"/>
      <c r="C49" s="83">
        <f>IF(ISBLANK(D49),"",MAX($C$5:C48)+1)</f>
      </c>
      <c r="D49" s="79"/>
      <c r="E49" s="81"/>
      <c r="F49" s="8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>
      <c r="A50" s="29"/>
      <c r="B50" s="29"/>
      <c r="C50" s="83">
        <f>IF(ISBLANK(D50),"",MAX($C$5:C49)+1)</f>
      </c>
      <c r="D50" s="79"/>
      <c r="E50" s="81"/>
      <c r="F50" s="80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>
      <c r="A51" s="29"/>
      <c r="B51" s="29"/>
      <c r="C51" s="83">
        <f>IF(ISBLANK(D51),"",MAX($C$5:C50)+1)</f>
      </c>
      <c r="D51" s="79"/>
      <c r="E51" s="81"/>
      <c r="F51" s="80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>
      <c r="A52" s="29"/>
      <c r="B52" s="29"/>
      <c r="C52" s="83">
        <f>IF(ISBLANK(D52),"",MAX($C$5:C51)+1)</f>
      </c>
      <c r="D52" s="79"/>
      <c r="E52" s="81"/>
      <c r="F52" s="8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>
      <c r="A53" s="29"/>
      <c r="B53" s="29"/>
      <c r="C53" s="83">
        <f>IF(ISBLANK(D53),"",MAX($C$5:C52)+1)</f>
      </c>
      <c r="D53" s="79"/>
      <c r="E53" s="81"/>
      <c r="F53" s="8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>
      <c r="A54" s="29"/>
      <c r="B54" s="29"/>
      <c r="C54" s="83">
        <f>IF(ISBLANK(D54),"",MAX($C$5:C53)+1)</f>
      </c>
      <c r="D54" s="79"/>
      <c r="E54" s="81"/>
      <c r="F54" s="80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">
      <c r="A55" s="29"/>
      <c r="B55" s="29"/>
      <c r="C55" s="29"/>
      <c r="D55" s="30"/>
      <c r="E55" s="30"/>
      <c r="F55" s="30"/>
      <c r="G55" s="30"/>
      <c r="H55" s="30"/>
      <c r="I55" s="30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" hidden="1">
      <c r="A56" s="29"/>
      <c r="B56" s="29"/>
      <c r="C56" s="29"/>
      <c r="D56" s="31"/>
      <c r="E56" s="31"/>
      <c r="F56" s="32" t="s">
        <v>13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20.25" hidden="1" thickBot="1">
      <c r="A57" s="29"/>
      <c r="B57" s="29"/>
      <c r="C57" s="46" t="s">
        <v>9</v>
      </c>
      <c r="D57" s="47"/>
      <c r="E57" s="47"/>
      <c r="F57" s="48">
        <v>9</v>
      </c>
      <c r="G57" s="33" t="s">
        <v>12</v>
      </c>
      <c r="H57" s="35"/>
      <c r="I57" s="35"/>
      <c r="J57" s="35"/>
      <c r="K57" s="35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22.5" customHeight="1" hidden="1" thickTop="1">
      <c r="A58" s="29"/>
      <c r="B58" s="29"/>
      <c r="C58" s="49" t="str">
        <f>'Potenza  '!B63</f>
        <v> Potenza Z=0,001859945 x^1,054685833 y^0,703260594</v>
      </c>
      <c r="D58" s="50"/>
      <c r="E58" s="50"/>
      <c r="F58" s="51"/>
      <c r="G58" s="34">
        <f>IF(D5="","",'Potenza  '!G59)</f>
        <v>4.846704018957194E-07</v>
      </c>
      <c r="H58" s="29" t="str">
        <f>IF(D5="","",IF(MIN($G$58:$G$58)=G58,"&lt;MIGLIOR FUNZIONE INTERPOLANTE",""))</f>
        <v>&lt;MIGLIOR FUNZIONE INTERPOLANTE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" hidden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</sheetData>
  <sheetProtection password="CC79" sheet="1" selectLockedCells="1"/>
  <mergeCells count="8">
    <mergeCell ref="M3:M4"/>
    <mergeCell ref="C3:F3"/>
    <mergeCell ref="A1:G1"/>
    <mergeCell ref="D2:F2"/>
    <mergeCell ref="I3:I4"/>
    <mergeCell ref="J3:J4"/>
    <mergeCell ref="K3:K4"/>
    <mergeCell ref="H3:H4"/>
  </mergeCells>
  <conditionalFormatting sqref="G58">
    <cfRule type="cellIs" priority="2" dxfId="6" operator="greaterThanOrEqual" stopIfTrue="1">
      <formula>0.1</formula>
    </cfRule>
  </conditionalFormatting>
  <conditionalFormatting sqref="C58">
    <cfRule type="expression" priority="4" dxfId="7" stopIfTrue="1">
      <formula>$H58&lt;&gt;""</formula>
    </cfRule>
  </conditionalFormatting>
  <conditionalFormatting sqref="K3">
    <cfRule type="expression" priority="1" dxfId="7" stopIfTrue="1">
      <formula>$N3&lt;&gt;""</formula>
    </cfRule>
  </conditionalFormatting>
  <printOptions/>
  <pageMargins left="0.41" right="0.56" top="1" bottom="1" header="0.5" footer="0.5"/>
  <pageSetup fitToHeight="1" fitToWidth="1" horizontalDpi="180" verticalDpi="180" orientation="landscape" paperSize="9" scale="4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D60" sqref="D60"/>
    </sheetView>
  </sheetViews>
  <sheetFormatPr defaultColWidth="8.88671875" defaultRowHeight="15"/>
  <cols>
    <col min="1" max="1" width="4.3359375" style="0" customWidth="1"/>
    <col min="2" max="2" width="8.21484375" style="0" customWidth="1"/>
    <col min="3" max="3" width="8.88671875" style="0" customWidth="1"/>
    <col min="4" max="4" width="11.77734375" style="0" customWidth="1"/>
    <col min="5" max="5" width="8.77734375" style="0" customWidth="1"/>
    <col min="6" max="6" width="8.3359375" style="0" customWidth="1"/>
    <col min="7" max="7" width="7.99609375" style="0" customWidth="1"/>
    <col min="9" max="10" width="9.3359375" style="0" customWidth="1"/>
    <col min="11" max="11" width="9.3359375" style="0" bestFit="1" customWidth="1"/>
    <col min="12" max="12" width="9.3359375" style="0" customWidth="1"/>
    <col min="13" max="13" width="10.4453125" style="0" customWidth="1"/>
    <col min="14" max="14" width="11.3359375" style="0" bestFit="1" customWidth="1"/>
    <col min="15" max="15" width="11.3359375" style="0" customWidth="1"/>
    <col min="26" max="26" width="9.3359375" style="0" customWidth="1"/>
  </cols>
  <sheetData>
    <row r="1" spans="5:7" ht="28.5">
      <c r="E1" s="11" t="s">
        <v>24</v>
      </c>
      <c r="F1" s="16"/>
      <c r="G1" s="16"/>
    </row>
    <row r="2" spans="5:16" ht="15">
      <c r="E2" s="15"/>
      <c r="M2" s="38"/>
      <c r="N2" s="3" t="s">
        <v>8</v>
      </c>
      <c r="O2" s="3"/>
      <c r="P2" s="2"/>
    </row>
    <row r="3" spans="1:16" ht="18.75" thickBot="1">
      <c r="A3" s="4" t="s">
        <v>5</v>
      </c>
      <c r="B3" s="6" t="s">
        <v>0</v>
      </c>
      <c r="C3" s="6" t="s">
        <v>1</v>
      </c>
      <c r="D3" s="6" t="s">
        <v>14</v>
      </c>
      <c r="E3" s="42" t="s">
        <v>26</v>
      </c>
      <c r="F3" s="42" t="s">
        <v>27</v>
      </c>
      <c r="G3" s="42" t="s">
        <v>28</v>
      </c>
      <c r="H3" s="44" t="s">
        <v>29</v>
      </c>
      <c r="I3" s="44" t="s">
        <v>30</v>
      </c>
      <c r="J3" s="44" t="s">
        <v>7</v>
      </c>
      <c r="K3" s="44" t="s">
        <v>16</v>
      </c>
      <c r="L3" s="44" t="s">
        <v>15</v>
      </c>
      <c r="M3" s="40" t="s">
        <v>19</v>
      </c>
      <c r="N3" s="39" t="s">
        <v>20</v>
      </c>
      <c r="O3" s="39" t="s">
        <v>18</v>
      </c>
      <c r="P3" s="39" t="s">
        <v>21</v>
      </c>
    </row>
    <row r="4" spans="1:16" ht="15.75" thickTop="1">
      <c r="A4" s="10">
        <f>IF(E4="","",1)</f>
        <v>1</v>
      </c>
      <c r="B4" s="23">
        <f>IF(MinQuadr!D5="","",MinQuadr!D5)</f>
        <v>39.2</v>
      </c>
      <c r="C4" s="8">
        <f>IF(MinQuadr!E5="","",MinQuadr!E5)</f>
        <v>4015.7</v>
      </c>
      <c r="D4" s="8">
        <f>IF(MinQuadr!F5="","",MinQuadr!F5)</f>
        <v>30.5</v>
      </c>
      <c r="E4" s="43">
        <f>IF(B4&lt;&gt;"",LOG10(B4),"")</f>
        <v>1.5932860670204574</v>
      </c>
      <c r="F4" s="43">
        <f>IF(C4&lt;&gt;"",LOG10(C4),"")</f>
        <v>3.6037612606082874</v>
      </c>
      <c r="G4" s="43">
        <f>IF(D4&lt;&gt;"",LOG10(D4),"")</f>
        <v>1.4842998393467859</v>
      </c>
      <c r="H4" s="5">
        <f>IF(E4&lt;&gt;"",E4^2,"")</f>
        <v>2.5385604913615176</v>
      </c>
      <c r="I4" s="5">
        <f>IF(F4&lt;&gt;"",F4^2,"")</f>
        <v>12.987095223461033</v>
      </c>
      <c r="J4" s="5">
        <f>IF(E4="","",F4*E4)</f>
        <v>5.741822605395264</v>
      </c>
      <c r="K4" s="5">
        <f>IF(E4="","",G4*E4)</f>
        <v>2.3649142533119374</v>
      </c>
      <c r="L4" s="5">
        <f>IF(F4="","",G4*F4)</f>
        <v>5.349062260165051</v>
      </c>
      <c r="M4" s="14">
        <f>IF(E4="","",$C$57*B4^$C$58*C4^$C$59)</f>
        <v>30.49998609750042</v>
      </c>
      <c r="N4" s="7">
        <f>IF(B4="","",$D4-M4)</f>
        <v>1.3902499581774919E-05</v>
      </c>
      <c r="O4" s="7">
        <f>IF($E4="","",ABS(N4))</f>
        <v>1.3902499581774919E-05</v>
      </c>
      <c r="P4" s="7">
        <f aca="true" t="shared" si="0" ref="P4:P53">IF($E4="","",N4^2)</f>
        <v>1.9327949462125178E-10</v>
      </c>
    </row>
    <row r="5" spans="1:16" ht="15">
      <c r="A5" s="10">
        <f>IF(E5="","",MAX($A$4:A4)+1)</f>
        <v>2</v>
      </c>
      <c r="B5" s="24">
        <f>IF(MinQuadr!D6="","",MinQuadr!D6)</f>
        <v>42.6</v>
      </c>
      <c r="C5" s="8">
        <f>IF(MinQuadr!E6="","",MinQuadr!E6)</f>
        <v>4629.6</v>
      </c>
      <c r="D5" s="8">
        <f>IF(MinQuadr!F6="","",MinQuadr!F6)</f>
        <v>36.8</v>
      </c>
      <c r="E5" s="43">
        <f aca="true" t="shared" si="1" ref="E5:E53">IF(B5&lt;&gt;"",LOG10(B5),"")</f>
        <v>1.6294095991027189</v>
      </c>
      <c r="F5" s="43">
        <f aca="true" t="shared" si="2" ref="F5:F53">IF(C5&lt;&gt;"",LOG10(C5),"")</f>
        <v>3.6655434693554905</v>
      </c>
      <c r="G5" s="43">
        <f aca="true" t="shared" si="3" ref="G5:G53">IF(D5&lt;&gt;"",LOG10(D5),"")</f>
        <v>1.5658478186735176</v>
      </c>
      <c r="H5" s="5">
        <f aca="true" t="shared" si="4" ref="H5:I35">IF(E5&lt;&gt;"",E5^2,"")</f>
        <v>2.654975641648083</v>
      </c>
      <c r="I5" s="5">
        <f t="shared" si="4"/>
        <v>13.436208925734686</v>
      </c>
      <c r="J5" s="5">
        <f aca="true" t="shared" si="5" ref="J5:J16">IF(E5="","",F5*E5)</f>
        <v>5.972671714896119</v>
      </c>
      <c r="K5" s="5">
        <f aca="true" t="shared" si="6" ref="K5:K53">IF(E5="","",G5*E5)</f>
        <v>2.551407466480683</v>
      </c>
      <c r="L5" s="5">
        <f aca="true" t="shared" si="7" ref="L5:L16">IF(F5="","",G5*F5)</f>
        <v>5.739683245743253</v>
      </c>
      <c r="M5" s="14">
        <f aca="true" t="shared" si="8" ref="M5:M53">IF(E5="","",$C$57*B5^$C$58*C5^$C$59)</f>
        <v>36.79998246354104</v>
      </c>
      <c r="N5" s="7">
        <f aca="true" t="shared" si="9" ref="N5:N53">IF(B5="","",$D5-M5)</f>
        <v>1.7536458955191847E-05</v>
      </c>
      <c r="O5" s="7">
        <f aca="true" t="shared" si="10" ref="O5:O53">IF($E5="","",ABS(N5))</f>
        <v>1.7536458955191847E-05</v>
      </c>
      <c r="P5" s="7">
        <f t="shared" si="0"/>
        <v>3.0752739268712835E-10</v>
      </c>
    </row>
    <row r="6" spans="1:16" ht="15">
      <c r="A6" s="10">
        <f>IF(E6="","",MAX($A$4:A5)+1)</f>
        <v>3</v>
      </c>
      <c r="B6" s="24">
        <f>IF(MinQuadr!D7="","",MinQuadr!D7)</f>
        <v>47.4</v>
      </c>
      <c r="C6" s="8">
        <f>IF(MinQuadr!E7="","",MinQuadr!E7)</f>
        <v>4824.8</v>
      </c>
      <c r="D6" s="8">
        <f>IF(MinQuadr!F7="","",MinQuadr!F7)</f>
        <v>42.4</v>
      </c>
      <c r="E6" s="43">
        <f t="shared" si="1"/>
        <v>1.675778341674085</v>
      </c>
      <c r="F6" s="43">
        <f t="shared" si="2"/>
        <v>3.6834793154628964</v>
      </c>
      <c r="G6" s="43">
        <f t="shared" si="3"/>
        <v>1.6273658565927327</v>
      </c>
      <c r="H6" s="5">
        <f t="shared" si="4"/>
        <v>2.8082330504239463</v>
      </c>
      <c r="I6" s="5">
        <f t="shared" si="4"/>
        <v>13.568019867443008</v>
      </c>
      <c r="J6" s="5">
        <f t="shared" si="5"/>
        <v>6.172694858857207</v>
      </c>
      <c r="K6" s="5">
        <f t="shared" si="6"/>
        <v>2.7271044564579965</v>
      </c>
      <c r="L6" s="5">
        <f t="shared" si="7"/>
        <v>5.9943684714498895</v>
      </c>
      <c r="M6" s="14">
        <f t="shared" si="8"/>
        <v>42.399978988500436</v>
      </c>
      <c r="N6" s="7">
        <f t="shared" si="9"/>
        <v>2.1011499562462177E-05</v>
      </c>
      <c r="O6" s="7">
        <f t="shared" si="10"/>
        <v>2.1011499562462177E-05</v>
      </c>
      <c r="P6" s="7">
        <f t="shared" si="0"/>
        <v>4.4148311386334825E-10</v>
      </c>
    </row>
    <row r="7" spans="1:16" ht="15">
      <c r="A7" s="10">
        <f>IF(E7="","",MAX($A$4:A6)+1)</f>
      </c>
      <c r="B7" s="24">
        <f>IF(MinQuadr!D8="","",MinQuadr!D8)</f>
      </c>
      <c r="C7" s="8">
        <f>IF(MinQuadr!E8="","",MinQuadr!E8)</f>
      </c>
      <c r="D7" s="8">
        <f>IF(MinQuadr!F8="","",MinQuadr!F8)</f>
      </c>
      <c r="E7" s="43">
        <f t="shared" si="1"/>
      </c>
      <c r="F7" s="43">
        <f t="shared" si="2"/>
      </c>
      <c r="G7" s="43">
        <f t="shared" si="3"/>
      </c>
      <c r="H7" s="5">
        <f t="shared" si="4"/>
      </c>
      <c r="I7" s="5">
        <f t="shared" si="4"/>
      </c>
      <c r="J7" s="5">
        <f t="shared" si="5"/>
      </c>
      <c r="K7" s="5">
        <f t="shared" si="6"/>
      </c>
      <c r="L7" s="5">
        <f t="shared" si="7"/>
      </c>
      <c r="M7" s="14">
        <f t="shared" si="8"/>
      </c>
      <c r="N7" s="8">
        <f t="shared" si="9"/>
      </c>
      <c r="O7" s="7">
        <f t="shared" si="10"/>
      </c>
      <c r="P7" s="8">
        <f t="shared" si="0"/>
      </c>
    </row>
    <row r="8" spans="1:16" ht="15">
      <c r="A8" s="10">
        <f>IF(E8="","",MAX($A$4:A7)+1)</f>
      </c>
      <c r="B8" s="24">
        <f>IF(MinQuadr!D9="","",MinQuadr!D9)</f>
      </c>
      <c r="C8" s="8">
        <f>IF(MinQuadr!E9="","",MinQuadr!E9)</f>
      </c>
      <c r="D8" s="8">
        <f>IF(MinQuadr!F9="","",MinQuadr!F9)</f>
      </c>
      <c r="E8" s="43">
        <f t="shared" si="1"/>
      </c>
      <c r="F8" s="43">
        <f t="shared" si="2"/>
      </c>
      <c r="G8" s="43">
        <f t="shared" si="3"/>
      </c>
      <c r="H8" s="5">
        <f t="shared" si="4"/>
      </c>
      <c r="I8" s="5">
        <f t="shared" si="4"/>
      </c>
      <c r="J8" s="5">
        <f t="shared" si="5"/>
      </c>
      <c r="K8" s="5">
        <f t="shared" si="6"/>
      </c>
      <c r="L8" s="5">
        <f t="shared" si="7"/>
      </c>
      <c r="M8" s="14">
        <f t="shared" si="8"/>
      </c>
      <c r="N8" s="8">
        <f t="shared" si="9"/>
      </c>
      <c r="O8" s="7">
        <f t="shared" si="10"/>
      </c>
      <c r="P8" s="8">
        <f t="shared" si="0"/>
      </c>
    </row>
    <row r="9" spans="1:16" ht="15">
      <c r="A9" s="10">
        <f>IF(E9="","",MAX($A$4:A8)+1)</f>
      </c>
      <c r="B9" s="24">
        <f>IF(MinQuadr!D10="","",MinQuadr!D10)</f>
      </c>
      <c r="C9" s="8">
        <f>IF(MinQuadr!E10="","",MinQuadr!E10)</f>
      </c>
      <c r="D9" s="8">
        <f>IF(MinQuadr!F10="","",MinQuadr!F10)</f>
      </c>
      <c r="E9" s="43">
        <f t="shared" si="1"/>
      </c>
      <c r="F9" s="43">
        <f t="shared" si="2"/>
      </c>
      <c r="G9" s="43">
        <f t="shared" si="3"/>
      </c>
      <c r="H9" s="5">
        <f t="shared" si="4"/>
      </c>
      <c r="I9" s="5">
        <f t="shared" si="4"/>
      </c>
      <c r="J9" s="5">
        <f t="shared" si="5"/>
      </c>
      <c r="K9" s="5">
        <f t="shared" si="6"/>
      </c>
      <c r="L9" s="5">
        <f t="shared" si="7"/>
      </c>
      <c r="M9" s="14">
        <f t="shared" si="8"/>
      </c>
      <c r="N9" s="8">
        <f t="shared" si="9"/>
      </c>
      <c r="O9" s="7">
        <f t="shared" si="10"/>
      </c>
      <c r="P9" s="8">
        <f t="shared" si="0"/>
      </c>
    </row>
    <row r="10" spans="1:16" ht="15">
      <c r="A10" s="10">
        <f>IF(E10="","",MAX($A$4:A9)+1)</f>
      </c>
      <c r="B10" s="24">
        <f>IF(MinQuadr!D11="","",MinQuadr!D11)</f>
      </c>
      <c r="C10" s="8">
        <f>IF(MinQuadr!E11="","",MinQuadr!E11)</f>
      </c>
      <c r="D10" s="8">
        <f>IF(MinQuadr!F11="","",MinQuadr!F11)</f>
      </c>
      <c r="E10" s="43">
        <f t="shared" si="1"/>
      </c>
      <c r="F10" s="43">
        <f t="shared" si="2"/>
      </c>
      <c r="G10" s="43">
        <f t="shared" si="3"/>
      </c>
      <c r="H10" s="5">
        <f t="shared" si="4"/>
      </c>
      <c r="I10" s="5">
        <f t="shared" si="4"/>
      </c>
      <c r="J10" s="5">
        <f t="shared" si="5"/>
      </c>
      <c r="K10" s="5">
        <f t="shared" si="6"/>
      </c>
      <c r="L10" s="5">
        <f t="shared" si="7"/>
      </c>
      <c r="M10" s="14">
        <f t="shared" si="8"/>
      </c>
      <c r="N10" s="8">
        <f t="shared" si="9"/>
      </c>
      <c r="O10" s="7">
        <f t="shared" si="10"/>
      </c>
      <c r="P10" s="8">
        <f t="shared" si="0"/>
      </c>
    </row>
    <row r="11" spans="1:16" ht="15">
      <c r="A11" s="10">
        <f>IF(E11="","",MAX($A$4:A10)+1)</f>
      </c>
      <c r="B11" s="24">
        <f>IF(MinQuadr!D12="","",MinQuadr!D12)</f>
      </c>
      <c r="C11" s="8">
        <f>IF(MinQuadr!E12="","",MinQuadr!E12)</f>
      </c>
      <c r="D11" s="8">
        <f>IF(MinQuadr!F12="","",MinQuadr!F12)</f>
      </c>
      <c r="E11" s="43">
        <f t="shared" si="1"/>
      </c>
      <c r="F11" s="43">
        <f t="shared" si="2"/>
      </c>
      <c r="G11" s="43">
        <f t="shared" si="3"/>
      </c>
      <c r="H11" s="5">
        <f t="shared" si="4"/>
      </c>
      <c r="I11" s="5">
        <f t="shared" si="4"/>
      </c>
      <c r="J11" s="5">
        <f t="shared" si="5"/>
      </c>
      <c r="K11" s="5">
        <f t="shared" si="6"/>
      </c>
      <c r="L11" s="5">
        <f t="shared" si="7"/>
      </c>
      <c r="M11" s="14">
        <f t="shared" si="8"/>
      </c>
      <c r="N11" s="8">
        <f t="shared" si="9"/>
      </c>
      <c r="O11" s="7">
        <f t="shared" si="10"/>
      </c>
      <c r="P11" s="8">
        <f t="shared" si="0"/>
      </c>
    </row>
    <row r="12" spans="1:16" ht="15">
      <c r="A12" s="10">
        <f>IF(E12="","",MAX($A$4:A11)+1)</f>
      </c>
      <c r="B12" s="24">
        <f>IF(MinQuadr!D13="","",MinQuadr!D13)</f>
      </c>
      <c r="C12" s="8">
        <f>IF(MinQuadr!E13="","",MinQuadr!E13)</f>
      </c>
      <c r="D12" s="8">
        <f>IF(MinQuadr!F13="","",MinQuadr!F13)</f>
      </c>
      <c r="E12" s="43">
        <f t="shared" si="1"/>
      </c>
      <c r="F12" s="43">
        <f t="shared" si="2"/>
      </c>
      <c r="G12" s="43">
        <f t="shared" si="3"/>
      </c>
      <c r="H12" s="5">
        <f t="shared" si="4"/>
      </c>
      <c r="I12" s="5">
        <f t="shared" si="4"/>
      </c>
      <c r="J12" s="5">
        <f t="shared" si="5"/>
      </c>
      <c r="K12" s="5">
        <f t="shared" si="6"/>
      </c>
      <c r="L12" s="5">
        <f t="shared" si="7"/>
      </c>
      <c r="M12" s="14">
        <f t="shared" si="8"/>
      </c>
      <c r="N12" s="8">
        <f t="shared" si="9"/>
      </c>
      <c r="O12" s="7">
        <f t="shared" si="10"/>
      </c>
      <c r="P12" s="8">
        <f t="shared" si="0"/>
      </c>
    </row>
    <row r="13" spans="1:16" ht="15">
      <c r="A13" s="10">
        <f>IF(E13="","",MAX($A$4:A12)+1)</f>
      </c>
      <c r="B13" s="24">
        <f>IF(MinQuadr!D14="","",MinQuadr!D14)</f>
      </c>
      <c r="C13" s="8">
        <f>IF(MinQuadr!E14="","",MinQuadr!E14)</f>
      </c>
      <c r="D13" s="8">
        <f>IF(MinQuadr!F14="","",MinQuadr!F14)</f>
      </c>
      <c r="E13" s="43">
        <f t="shared" si="1"/>
      </c>
      <c r="F13" s="43">
        <f t="shared" si="2"/>
      </c>
      <c r="G13" s="43">
        <f t="shared" si="3"/>
      </c>
      <c r="H13" s="5">
        <f t="shared" si="4"/>
      </c>
      <c r="I13" s="5">
        <f t="shared" si="4"/>
      </c>
      <c r="J13" s="5">
        <f t="shared" si="5"/>
      </c>
      <c r="K13" s="5">
        <f t="shared" si="6"/>
      </c>
      <c r="L13" s="5">
        <f t="shared" si="7"/>
      </c>
      <c r="M13" s="14">
        <f t="shared" si="8"/>
      </c>
      <c r="N13" s="8">
        <f t="shared" si="9"/>
      </c>
      <c r="O13" s="7">
        <f t="shared" si="10"/>
      </c>
      <c r="P13" s="8">
        <f t="shared" si="0"/>
      </c>
    </row>
    <row r="14" spans="1:16" ht="15">
      <c r="A14" s="10">
        <f>IF(E14="","",MAX($A$4:A13)+1)</f>
      </c>
      <c r="B14" s="24">
        <f>IF(MinQuadr!D15="","",MinQuadr!D15)</f>
      </c>
      <c r="C14" s="8">
        <f>IF(MinQuadr!E15="","",MinQuadr!E15)</f>
      </c>
      <c r="D14" s="8">
        <f>IF(MinQuadr!F15="","",MinQuadr!F15)</f>
      </c>
      <c r="E14" s="43">
        <f t="shared" si="1"/>
      </c>
      <c r="F14" s="43">
        <f t="shared" si="2"/>
      </c>
      <c r="G14" s="43">
        <f t="shared" si="3"/>
      </c>
      <c r="H14" s="5">
        <f t="shared" si="4"/>
      </c>
      <c r="I14" s="5">
        <f t="shared" si="4"/>
      </c>
      <c r="J14" s="5">
        <f t="shared" si="5"/>
      </c>
      <c r="K14" s="5">
        <f t="shared" si="6"/>
      </c>
      <c r="L14" s="5">
        <f t="shared" si="7"/>
      </c>
      <c r="M14" s="14">
        <f t="shared" si="8"/>
      </c>
      <c r="N14" s="8">
        <f t="shared" si="9"/>
      </c>
      <c r="O14" s="7">
        <f t="shared" si="10"/>
      </c>
      <c r="P14" s="8">
        <f t="shared" si="0"/>
      </c>
    </row>
    <row r="15" spans="1:16" ht="15">
      <c r="A15" s="10">
        <f>IF(E15="","",MAX($A$4:A14)+1)</f>
      </c>
      <c r="B15" s="24">
        <f>IF(MinQuadr!D16="","",MinQuadr!D16)</f>
      </c>
      <c r="C15" s="8">
        <f>IF(MinQuadr!E16="","",MinQuadr!E16)</f>
      </c>
      <c r="D15" s="8">
        <f>IF(MinQuadr!F16="","",MinQuadr!F16)</f>
      </c>
      <c r="E15" s="43">
        <f t="shared" si="1"/>
      </c>
      <c r="F15" s="43">
        <f t="shared" si="2"/>
      </c>
      <c r="G15" s="43">
        <f t="shared" si="3"/>
      </c>
      <c r="H15" s="5">
        <f t="shared" si="4"/>
      </c>
      <c r="I15" s="5">
        <f t="shared" si="4"/>
      </c>
      <c r="J15" s="5">
        <f t="shared" si="5"/>
      </c>
      <c r="K15" s="5">
        <f t="shared" si="6"/>
      </c>
      <c r="L15" s="5">
        <f t="shared" si="7"/>
      </c>
      <c r="M15" s="14">
        <f t="shared" si="8"/>
      </c>
      <c r="N15" s="8">
        <f t="shared" si="9"/>
      </c>
      <c r="O15" s="7">
        <f t="shared" si="10"/>
      </c>
      <c r="P15" s="8">
        <f t="shared" si="0"/>
      </c>
    </row>
    <row r="16" spans="1:16" ht="15">
      <c r="A16" s="10">
        <f>IF(E16="","",MAX($A$4:A15)+1)</f>
      </c>
      <c r="B16" s="24">
        <f>IF(MinQuadr!D17="","",MinQuadr!D17)</f>
      </c>
      <c r="C16" s="8">
        <f>IF(MinQuadr!E17="","",MinQuadr!E17)</f>
      </c>
      <c r="D16" s="8">
        <f>IF(MinQuadr!F17="","",MinQuadr!F17)</f>
      </c>
      <c r="E16" s="43">
        <f t="shared" si="1"/>
      </c>
      <c r="F16" s="43">
        <f t="shared" si="2"/>
      </c>
      <c r="G16" s="43">
        <f t="shared" si="3"/>
      </c>
      <c r="H16" s="5">
        <f t="shared" si="4"/>
      </c>
      <c r="I16" s="5">
        <f t="shared" si="4"/>
      </c>
      <c r="J16" s="5">
        <f t="shared" si="5"/>
      </c>
      <c r="K16" s="5">
        <f t="shared" si="6"/>
      </c>
      <c r="L16" s="5">
        <f t="shared" si="7"/>
      </c>
      <c r="M16" s="14">
        <f t="shared" si="8"/>
      </c>
      <c r="N16" s="8">
        <f t="shared" si="9"/>
      </c>
      <c r="O16" s="7">
        <f t="shared" si="10"/>
      </c>
      <c r="P16" s="8">
        <f t="shared" si="0"/>
      </c>
    </row>
    <row r="17" spans="1:16" ht="15">
      <c r="A17" s="10">
        <f>IF(E17="","",MAX($A$4:A16)+1)</f>
      </c>
      <c r="B17" s="24">
        <f>IF(MinQuadr!D18="","",MinQuadr!D18)</f>
      </c>
      <c r="C17" s="8">
        <f>IF(MinQuadr!E18="","",MinQuadr!E18)</f>
      </c>
      <c r="D17" s="8">
        <f>IF(MinQuadr!F18="","",MinQuadr!F18)</f>
      </c>
      <c r="E17" s="43">
        <f t="shared" si="1"/>
      </c>
      <c r="F17" s="43">
        <f t="shared" si="2"/>
      </c>
      <c r="G17" s="43">
        <f t="shared" si="3"/>
      </c>
      <c r="H17" s="5">
        <f t="shared" si="4"/>
      </c>
      <c r="I17" s="5">
        <f aca="true" t="shared" si="11" ref="I17:I53">IF(F17&lt;&gt;"",F17^2,"")</f>
      </c>
      <c r="J17" s="5">
        <f aca="true" t="shared" si="12" ref="J17:J53">IF(E17="","",F17*E17)</f>
      </c>
      <c r="K17" s="5">
        <f t="shared" si="6"/>
      </c>
      <c r="L17" s="5">
        <f aca="true" t="shared" si="13" ref="L17:L53">IF(F17="","",G17*F17)</f>
      </c>
      <c r="M17" s="14">
        <f t="shared" si="8"/>
      </c>
      <c r="N17" s="8">
        <f t="shared" si="9"/>
      </c>
      <c r="O17" s="7">
        <f t="shared" si="10"/>
      </c>
      <c r="P17" s="8">
        <f t="shared" si="0"/>
      </c>
    </row>
    <row r="18" spans="1:16" ht="15">
      <c r="A18" s="10">
        <f>IF(E18="","",MAX($A$4:A17)+1)</f>
      </c>
      <c r="B18" s="24">
        <f>IF(MinQuadr!D19="","",MinQuadr!D19)</f>
      </c>
      <c r="C18" s="8">
        <f>IF(MinQuadr!E19="","",MinQuadr!E19)</f>
      </c>
      <c r="D18" s="8">
        <f>IF(MinQuadr!F19="","",MinQuadr!F19)</f>
      </c>
      <c r="E18" s="43">
        <f t="shared" si="1"/>
      </c>
      <c r="F18" s="43">
        <f t="shared" si="2"/>
      </c>
      <c r="G18" s="43">
        <f t="shared" si="3"/>
      </c>
      <c r="H18" s="5">
        <f t="shared" si="4"/>
      </c>
      <c r="I18" s="5">
        <f t="shared" si="11"/>
      </c>
      <c r="J18" s="5">
        <f t="shared" si="12"/>
      </c>
      <c r="K18" s="5">
        <f t="shared" si="6"/>
      </c>
      <c r="L18" s="5">
        <f t="shared" si="13"/>
      </c>
      <c r="M18" s="14">
        <f t="shared" si="8"/>
      </c>
      <c r="N18" s="8">
        <f t="shared" si="9"/>
      </c>
      <c r="O18" s="7">
        <f t="shared" si="10"/>
      </c>
      <c r="P18" s="8">
        <f t="shared" si="0"/>
      </c>
    </row>
    <row r="19" spans="1:16" ht="15">
      <c r="A19" s="10">
        <f>IF(E19="","",MAX($A$4:A18)+1)</f>
      </c>
      <c r="B19" s="24">
        <f>IF(MinQuadr!D20="","",MinQuadr!D20)</f>
      </c>
      <c r="C19" s="8">
        <f>IF(MinQuadr!E20="","",MinQuadr!E20)</f>
      </c>
      <c r="D19" s="8">
        <f>IF(MinQuadr!F20="","",MinQuadr!F20)</f>
      </c>
      <c r="E19" s="43">
        <f t="shared" si="1"/>
      </c>
      <c r="F19" s="43">
        <f t="shared" si="2"/>
      </c>
      <c r="G19" s="43">
        <f t="shared" si="3"/>
      </c>
      <c r="H19" s="5">
        <f t="shared" si="4"/>
      </c>
      <c r="I19" s="5">
        <f t="shared" si="11"/>
      </c>
      <c r="J19" s="5">
        <f t="shared" si="12"/>
      </c>
      <c r="K19" s="5">
        <f t="shared" si="6"/>
      </c>
      <c r="L19" s="5">
        <f t="shared" si="13"/>
      </c>
      <c r="M19" s="14">
        <f t="shared" si="8"/>
      </c>
      <c r="N19" s="8">
        <f t="shared" si="9"/>
      </c>
      <c r="O19" s="7">
        <f t="shared" si="10"/>
      </c>
      <c r="P19" s="8">
        <f t="shared" si="0"/>
      </c>
    </row>
    <row r="20" spans="1:16" ht="15">
      <c r="A20" s="10">
        <f>IF(E20="","",MAX($A$4:A19)+1)</f>
      </c>
      <c r="B20" s="24">
        <f>IF(MinQuadr!D21="","",MinQuadr!D21)</f>
      </c>
      <c r="C20" s="8">
        <f>IF(MinQuadr!E21="","",MinQuadr!E21)</f>
      </c>
      <c r="D20" s="8">
        <f>IF(MinQuadr!F21="","",MinQuadr!F21)</f>
      </c>
      <c r="E20" s="43">
        <f t="shared" si="1"/>
      </c>
      <c r="F20" s="43">
        <f t="shared" si="2"/>
      </c>
      <c r="G20" s="43">
        <f t="shared" si="3"/>
      </c>
      <c r="H20" s="5">
        <f t="shared" si="4"/>
      </c>
      <c r="I20" s="5">
        <f t="shared" si="11"/>
      </c>
      <c r="J20" s="5">
        <f t="shared" si="12"/>
      </c>
      <c r="K20" s="5">
        <f t="shared" si="6"/>
      </c>
      <c r="L20" s="5">
        <f t="shared" si="13"/>
      </c>
      <c r="M20" s="14">
        <f t="shared" si="8"/>
      </c>
      <c r="N20" s="8">
        <f t="shared" si="9"/>
      </c>
      <c r="O20" s="7">
        <f t="shared" si="10"/>
      </c>
      <c r="P20" s="8">
        <f t="shared" si="0"/>
      </c>
    </row>
    <row r="21" spans="1:16" ht="15">
      <c r="A21" s="10">
        <f>IF(E21="","",MAX($A$4:A20)+1)</f>
      </c>
      <c r="B21" s="24">
        <f>IF(MinQuadr!D22="","",MinQuadr!D22)</f>
      </c>
      <c r="C21" s="8">
        <f>IF(MinQuadr!E22="","",MinQuadr!E22)</f>
      </c>
      <c r="D21" s="8">
        <f>IF(MinQuadr!F22="","",MinQuadr!F22)</f>
      </c>
      <c r="E21" s="43">
        <f t="shared" si="1"/>
      </c>
      <c r="F21" s="43">
        <f t="shared" si="2"/>
      </c>
      <c r="G21" s="43">
        <f t="shared" si="3"/>
      </c>
      <c r="H21" s="5">
        <f t="shared" si="4"/>
      </c>
      <c r="I21" s="5">
        <f t="shared" si="11"/>
      </c>
      <c r="J21" s="5">
        <f t="shared" si="12"/>
      </c>
      <c r="K21" s="5">
        <f t="shared" si="6"/>
      </c>
      <c r="L21" s="5">
        <f t="shared" si="13"/>
      </c>
      <c r="M21" s="14">
        <f t="shared" si="8"/>
      </c>
      <c r="N21" s="8">
        <f t="shared" si="9"/>
      </c>
      <c r="O21" s="7">
        <f t="shared" si="10"/>
      </c>
      <c r="P21" s="8">
        <f t="shared" si="0"/>
      </c>
    </row>
    <row r="22" spans="1:16" ht="15">
      <c r="A22" s="10">
        <f>IF(E22="","",MAX($A$4:A21)+1)</f>
      </c>
      <c r="B22" s="24">
        <f>IF(MinQuadr!D23="","",MinQuadr!D23)</f>
      </c>
      <c r="C22" s="8">
        <f>IF(MinQuadr!E23="","",MinQuadr!E23)</f>
      </c>
      <c r="D22" s="8">
        <f>IF(MinQuadr!F23="","",MinQuadr!F23)</f>
      </c>
      <c r="E22" s="43">
        <f t="shared" si="1"/>
      </c>
      <c r="F22" s="43">
        <f t="shared" si="2"/>
      </c>
      <c r="G22" s="43">
        <f t="shared" si="3"/>
      </c>
      <c r="H22" s="5">
        <f t="shared" si="4"/>
      </c>
      <c r="I22" s="5">
        <f t="shared" si="11"/>
      </c>
      <c r="J22" s="5">
        <f t="shared" si="12"/>
      </c>
      <c r="K22" s="5">
        <f t="shared" si="6"/>
      </c>
      <c r="L22" s="5">
        <f t="shared" si="13"/>
      </c>
      <c r="M22" s="14">
        <f t="shared" si="8"/>
      </c>
      <c r="N22" s="8">
        <f t="shared" si="9"/>
      </c>
      <c r="O22" s="7">
        <f t="shared" si="10"/>
      </c>
      <c r="P22" s="8">
        <f t="shared" si="0"/>
      </c>
    </row>
    <row r="23" spans="1:16" ht="15">
      <c r="A23" s="10">
        <f>IF(E23="","",MAX($A$4:A22)+1)</f>
      </c>
      <c r="B23" s="24">
        <f>IF(MinQuadr!D24="","",MinQuadr!D24)</f>
      </c>
      <c r="C23" s="8">
        <f>IF(MinQuadr!E24="","",MinQuadr!E24)</f>
      </c>
      <c r="D23" s="8">
        <f>IF(MinQuadr!F24="","",MinQuadr!F24)</f>
      </c>
      <c r="E23" s="43">
        <f t="shared" si="1"/>
      </c>
      <c r="F23" s="43">
        <f t="shared" si="2"/>
      </c>
      <c r="G23" s="43">
        <f t="shared" si="3"/>
      </c>
      <c r="H23" s="5">
        <f t="shared" si="4"/>
      </c>
      <c r="I23" s="5">
        <f t="shared" si="11"/>
      </c>
      <c r="J23" s="5">
        <f t="shared" si="12"/>
      </c>
      <c r="K23" s="5">
        <f t="shared" si="6"/>
      </c>
      <c r="L23" s="5">
        <f t="shared" si="13"/>
      </c>
      <c r="M23" s="14">
        <f t="shared" si="8"/>
      </c>
      <c r="N23" s="8">
        <f t="shared" si="9"/>
      </c>
      <c r="O23" s="7">
        <f t="shared" si="10"/>
      </c>
      <c r="P23" s="8">
        <f t="shared" si="0"/>
      </c>
    </row>
    <row r="24" spans="1:16" ht="15">
      <c r="A24" s="10">
        <f>IF(E24="","",MAX($A$4:A23)+1)</f>
      </c>
      <c r="B24" s="24">
        <f>IF(MinQuadr!D25="","",MinQuadr!D25)</f>
      </c>
      <c r="C24" s="8">
        <f>IF(MinQuadr!E25="","",MinQuadr!E25)</f>
      </c>
      <c r="D24" s="8">
        <f>IF(MinQuadr!F25="","",MinQuadr!F25)</f>
      </c>
      <c r="E24" s="43">
        <f t="shared" si="1"/>
      </c>
      <c r="F24" s="43">
        <f t="shared" si="2"/>
      </c>
      <c r="G24" s="43">
        <f t="shared" si="3"/>
      </c>
      <c r="H24" s="5">
        <f t="shared" si="4"/>
      </c>
      <c r="I24" s="5">
        <f t="shared" si="11"/>
      </c>
      <c r="J24" s="5">
        <f t="shared" si="12"/>
      </c>
      <c r="K24" s="5">
        <f t="shared" si="6"/>
      </c>
      <c r="L24" s="5">
        <f t="shared" si="13"/>
      </c>
      <c r="M24" s="14">
        <f t="shared" si="8"/>
      </c>
      <c r="N24" s="8">
        <f t="shared" si="9"/>
      </c>
      <c r="O24" s="7">
        <f t="shared" si="10"/>
      </c>
      <c r="P24" s="8">
        <f t="shared" si="0"/>
      </c>
    </row>
    <row r="25" spans="1:16" ht="15">
      <c r="A25" s="10">
        <f>IF(E25="","",MAX($A$4:A24)+1)</f>
      </c>
      <c r="B25" s="24">
        <f>IF(MinQuadr!D26="","",MinQuadr!D26)</f>
      </c>
      <c r="C25" s="8">
        <f>IF(MinQuadr!E26="","",MinQuadr!E26)</f>
      </c>
      <c r="D25" s="8">
        <f>IF(MinQuadr!F26="","",MinQuadr!F26)</f>
      </c>
      <c r="E25" s="43">
        <f t="shared" si="1"/>
      </c>
      <c r="F25" s="43">
        <f t="shared" si="2"/>
      </c>
      <c r="G25" s="43">
        <f t="shared" si="3"/>
      </c>
      <c r="H25" s="5">
        <f t="shared" si="4"/>
      </c>
      <c r="I25" s="5">
        <f t="shared" si="11"/>
      </c>
      <c r="J25" s="5">
        <f t="shared" si="12"/>
      </c>
      <c r="K25" s="5">
        <f t="shared" si="6"/>
      </c>
      <c r="L25" s="5">
        <f t="shared" si="13"/>
      </c>
      <c r="M25" s="14">
        <f t="shared" si="8"/>
      </c>
      <c r="N25" s="8">
        <f t="shared" si="9"/>
      </c>
      <c r="O25" s="7">
        <f t="shared" si="10"/>
      </c>
      <c r="P25" s="8">
        <f t="shared" si="0"/>
      </c>
    </row>
    <row r="26" spans="1:16" ht="15">
      <c r="A26" s="10">
        <f>IF(E26="","",MAX($A$4:A25)+1)</f>
      </c>
      <c r="B26" s="24">
        <f>IF(MinQuadr!D27="","",MinQuadr!D27)</f>
      </c>
      <c r="C26" s="8">
        <f>IF(MinQuadr!E27="","",MinQuadr!E27)</f>
      </c>
      <c r="D26" s="8">
        <f>IF(MinQuadr!F27="","",MinQuadr!F27)</f>
      </c>
      <c r="E26" s="43">
        <f t="shared" si="1"/>
      </c>
      <c r="F26" s="43">
        <f t="shared" si="2"/>
      </c>
      <c r="G26" s="43">
        <f t="shared" si="3"/>
      </c>
      <c r="H26" s="5">
        <f t="shared" si="4"/>
      </c>
      <c r="I26" s="5">
        <f t="shared" si="11"/>
      </c>
      <c r="J26" s="5">
        <f t="shared" si="12"/>
      </c>
      <c r="K26" s="5">
        <f t="shared" si="6"/>
      </c>
      <c r="L26" s="5">
        <f t="shared" si="13"/>
      </c>
      <c r="M26" s="14">
        <f t="shared" si="8"/>
      </c>
      <c r="N26" s="8">
        <f t="shared" si="9"/>
      </c>
      <c r="O26" s="7">
        <f t="shared" si="10"/>
      </c>
      <c r="P26" s="8">
        <f t="shared" si="0"/>
      </c>
    </row>
    <row r="27" spans="1:16" ht="15">
      <c r="A27" s="10">
        <f>IF(E27="","",MAX($A$4:A26)+1)</f>
      </c>
      <c r="B27" s="24">
        <f>IF(MinQuadr!D28="","",MinQuadr!D28)</f>
      </c>
      <c r="C27" s="8">
        <f>IF(MinQuadr!E28="","",MinQuadr!E28)</f>
      </c>
      <c r="D27" s="8">
        <f>IF(MinQuadr!F28="","",MinQuadr!F28)</f>
      </c>
      <c r="E27" s="43">
        <f t="shared" si="1"/>
      </c>
      <c r="F27" s="43">
        <f t="shared" si="2"/>
      </c>
      <c r="G27" s="43">
        <f t="shared" si="3"/>
      </c>
      <c r="H27" s="5">
        <f t="shared" si="4"/>
      </c>
      <c r="I27" s="5">
        <f t="shared" si="11"/>
      </c>
      <c r="J27" s="5">
        <f t="shared" si="12"/>
      </c>
      <c r="K27" s="5">
        <f t="shared" si="6"/>
      </c>
      <c r="L27" s="5">
        <f t="shared" si="13"/>
      </c>
      <c r="M27" s="14">
        <f t="shared" si="8"/>
      </c>
      <c r="N27" s="8">
        <f t="shared" si="9"/>
      </c>
      <c r="O27" s="7">
        <f t="shared" si="10"/>
      </c>
      <c r="P27" s="8">
        <f t="shared" si="0"/>
      </c>
    </row>
    <row r="28" spans="1:16" ht="15">
      <c r="A28" s="10">
        <f>IF(E28="","",MAX($A$4:A27)+1)</f>
      </c>
      <c r="B28" s="24">
        <f>IF(MinQuadr!D29="","",MinQuadr!D29)</f>
      </c>
      <c r="C28" s="8">
        <f>IF(MinQuadr!E29="","",MinQuadr!E29)</f>
      </c>
      <c r="D28" s="8">
        <f>IF(MinQuadr!F29="","",MinQuadr!F29)</f>
      </c>
      <c r="E28" s="43">
        <f t="shared" si="1"/>
      </c>
      <c r="F28" s="43">
        <f t="shared" si="2"/>
      </c>
      <c r="G28" s="43">
        <f t="shared" si="3"/>
      </c>
      <c r="H28" s="5">
        <f t="shared" si="4"/>
      </c>
      <c r="I28" s="5">
        <f t="shared" si="11"/>
      </c>
      <c r="J28" s="5">
        <f t="shared" si="12"/>
      </c>
      <c r="K28" s="5">
        <f t="shared" si="6"/>
      </c>
      <c r="L28" s="5">
        <f t="shared" si="13"/>
      </c>
      <c r="M28" s="14">
        <f t="shared" si="8"/>
      </c>
      <c r="N28" s="8">
        <f t="shared" si="9"/>
      </c>
      <c r="O28" s="7">
        <f t="shared" si="10"/>
      </c>
      <c r="P28" s="8">
        <f t="shared" si="0"/>
      </c>
    </row>
    <row r="29" spans="1:16" ht="15">
      <c r="A29" s="10">
        <f>IF(E29="","",MAX($A$4:A28)+1)</f>
      </c>
      <c r="B29" s="24">
        <f>IF(MinQuadr!D30="","",MinQuadr!D30)</f>
      </c>
      <c r="C29" s="8">
        <f>IF(MinQuadr!E30="","",MinQuadr!E30)</f>
      </c>
      <c r="D29" s="8">
        <f>IF(MinQuadr!F30="","",MinQuadr!F30)</f>
      </c>
      <c r="E29" s="43">
        <f t="shared" si="1"/>
      </c>
      <c r="F29" s="43">
        <f t="shared" si="2"/>
      </c>
      <c r="G29" s="43">
        <f t="shared" si="3"/>
      </c>
      <c r="H29" s="5">
        <f t="shared" si="4"/>
      </c>
      <c r="I29" s="5">
        <f t="shared" si="11"/>
      </c>
      <c r="J29" s="5">
        <f t="shared" si="12"/>
      </c>
      <c r="K29" s="5">
        <f t="shared" si="6"/>
      </c>
      <c r="L29" s="5">
        <f t="shared" si="13"/>
      </c>
      <c r="M29" s="14">
        <f t="shared" si="8"/>
      </c>
      <c r="N29" s="8">
        <f t="shared" si="9"/>
      </c>
      <c r="O29" s="7">
        <f t="shared" si="10"/>
      </c>
      <c r="P29" s="8">
        <f t="shared" si="0"/>
      </c>
    </row>
    <row r="30" spans="1:16" ht="15">
      <c r="A30" s="10">
        <f>IF(E30="","",MAX($A$4:A29)+1)</f>
      </c>
      <c r="B30" s="24">
        <f>IF(MinQuadr!D31="","",MinQuadr!D31)</f>
      </c>
      <c r="C30" s="8">
        <f>IF(MinQuadr!E31="","",MinQuadr!E31)</f>
      </c>
      <c r="D30" s="8">
        <f>IF(MinQuadr!F31="","",MinQuadr!F31)</f>
      </c>
      <c r="E30" s="43">
        <f t="shared" si="1"/>
      </c>
      <c r="F30" s="43">
        <f t="shared" si="2"/>
      </c>
      <c r="G30" s="43">
        <f t="shared" si="3"/>
      </c>
      <c r="H30" s="5">
        <f t="shared" si="4"/>
      </c>
      <c r="I30" s="5">
        <f t="shared" si="11"/>
      </c>
      <c r="J30" s="5">
        <f t="shared" si="12"/>
      </c>
      <c r="K30" s="5">
        <f t="shared" si="6"/>
      </c>
      <c r="L30" s="5">
        <f t="shared" si="13"/>
      </c>
      <c r="M30" s="14">
        <f t="shared" si="8"/>
      </c>
      <c r="N30" s="8">
        <f t="shared" si="9"/>
      </c>
      <c r="O30" s="7">
        <f t="shared" si="10"/>
      </c>
      <c r="P30" s="8">
        <f t="shared" si="0"/>
      </c>
    </row>
    <row r="31" spans="1:16" ht="15">
      <c r="A31" s="10">
        <f>IF(E31="","",MAX($A$4:A30)+1)</f>
      </c>
      <c r="B31" s="24">
        <f>IF(MinQuadr!D32="","",MinQuadr!D32)</f>
      </c>
      <c r="C31" s="8">
        <f>IF(MinQuadr!E32="","",MinQuadr!E32)</f>
      </c>
      <c r="D31" s="8">
        <f>IF(MinQuadr!F32="","",MinQuadr!F32)</f>
      </c>
      <c r="E31" s="43">
        <f t="shared" si="1"/>
      </c>
      <c r="F31" s="43">
        <f t="shared" si="2"/>
      </c>
      <c r="G31" s="43">
        <f t="shared" si="3"/>
      </c>
      <c r="H31" s="5">
        <f t="shared" si="4"/>
      </c>
      <c r="I31" s="5">
        <f t="shared" si="11"/>
      </c>
      <c r="J31" s="5">
        <f t="shared" si="12"/>
      </c>
      <c r="K31" s="5">
        <f t="shared" si="6"/>
      </c>
      <c r="L31" s="5">
        <f t="shared" si="13"/>
      </c>
      <c r="M31" s="14">
        <f t="shared" si="8"/>
      </c>
      <c r="N31" s="8">
        <f t="shared" si="9"/>
      </c>
      <c r="O31" s="7">
        <f t="shared" si="10"/>
      </c>
      <c r="P31" s="8">
        <f t="shared" si="0"/>
      </c>
    </row>
    <row r="32" spans="1:16" ht="15">
      <c r="A32" s="10">
        <f>IF(E32="","",MAX($A$4:A31)+1)</f>
      </c>
      <c r="B32" s="24">
        <f>IF(MinQuadr!D33="","",MinQuadr!D33)</f>
      </c>
      <c r="C32" s="8">
        <f>IF(MinQuadr!E33="","",MinQuadr!E33)</f>
      </c>
      <c r="D32" s="8">
        <f>IF(MinQuadr!F33="","",MinQuadr!F33)</f>
      </c>
      <c r="E32" s="43">
        <f t="shared" si="1"/>
      </c>
      <c r="F32" s="43">
        <f t="shared" si="2"/>
      </c>
      <c r="G32" s="43">
        <f t="shared" si="3"/>
      </c>
      <c r="H32" s="5">
        <f t="shared" si="4"/>
      </c>
      <c r="I32" s="5">
        <f t="shared" si="11"/>
      </c>
      <c r="J32" s="5">
        <f t="shared" si="12"/>
      </c>
      <c r="K32" s="5">
        <f t="shared" si="6"/>
      </c>
      <c r="L32" s="5">
        <f t="shared" si="13"/>
      </c>
      <c r="M32" s="14">
        <f t="shared" si="8"/>
      </c>
      <c r="N32" s="8">
        <f t="shared" si="9"/>
      </c>
      <c r="O32" s="7">
        <f t="shared" si="10"/>
      </c>
      <c r="P32" s="8">
        <f t="shared" si="0"/>
      </c>
    </row>
    <row r="33" spans="1:16" ht="15">
      <c r="A33" s="10">
        <f>IF(E33="","",MAX($A$4:A32)+1)</f>
      </c>
      <c r="B33" s="24">
        <f>IF(MinQuadr!D34="","",MinQuadr!D34)</f>
      </c>
      <c r="C33" s="8">
        <f>IF(MinQuadr!E34="","",MinQuadr!E34)</f>
      </c>
      <c r="D33" s="8">
        <f>IF(MinQuadr!F34="","",MinQuadr!F34)</f>
      </c>
      <c r="E33" s="43">
        <f t="shared" si="1"/>
      </c>
      <c r="F33" s="43">
        <f t="shared" si="2"/>
      </c>
      <c r="G33" s="43">
        <f t="shared" si="3"/>
      </c>
      <c r="H33" s="5">
        <f t="shared" si="4"/>
      </c>
      <c r="I33" s="5">
        <f t="shared" si="11"/>
      </c>
      <c r="J33" s="5">
        <f t="shared" si="12"/>
      </c>
      <c r="K33" s="5">
        <f t="shared" si="6"/>
      </c>
      <c r="L33" s="5">
        <f t="shared" si="13"/>
      </c>
      <c r="M33" s="14">
        <f t="shared" si="8"/>
      </c>
      <c r="N33" s="8">
        <f t="shared" si="9"/>
      </c>
      <c r="O33" s="7">
        <f t="shared" si="10"/>
      </c>
      <c r="P33" s="8">
        <f t="shared" si="0"/>
      </c>
    </row>
    <row r="34" spans="1:16" ht="15">
      <c r="A34" s="10">
        <f>IF(E34="","",MAX($A$4:A33)+1)</f>
      </c>
      <c r="B34" s="24">
        <f>IF(MinQuadr!D35="","",MinQuadr!D35)</f>
      </c>
      <c r="C34" s="8">
        <f>IF(MinQuadr!E35="","",MinQuadr!E35)</f>
      </c>
      <c r="D34" s="8">
        <f>IF(MinQuadr!F35="","",MinQuadr!F35)</f>
      </c>
      <c r="E34" s="43">
        <f t="shared" si="1"/>
      </c>
      <c r="F34" s="43">
        <f t="shared" si="2"/>
      </c>
      <c r="G34" s="43">
        <f t="shared" si="3"/>
      </c>
      <c r="H34" s="5">
        <f t="shared" si="4"/>
      </c>
      <c r="I34" s="5">
        <f t="shared" si="11"/>
      </c>
      <c r="J34" s="5">
        <f t="shared" si="12"/>
      </c>
      <c r="K34" s="5">
        <f t="shared" si="6"/>
      </c>
      <c r="L34" s="5">
        <f t="shared" si="13"/>
      </c>
      <c r="M34" s="14">
        <f t="shared" si="8"/>
      </c>
      <c r="N34" s="8">
        <f t="shared" si="9"/>
      </c>
      <c r="O34" s="7">
        <f t="shared" si="10"/>
      </c>
      <c r="P34" s="8">
        <f t="shared" si="0"/>
      </c>
    </row>
    <row r="35" spans="1:16" ht="15">
      <c r="A35" s="10">
        <f>IF(E35="","",MAX($A$4:A34)+1)</f>
      </c>
      <c r="B35" s="24">
        <f>IF(MinQuadr!D36="","",MinQuadr!D36)</f>
      </c>
      <c r="C35" s="8">
        <f>IF(MinQuadr!E36="","",MinQuadr!E36)</f>
      </c>
      <c r="D35" s="8">
        <f>IF(MinQuadr!F36="","",MinQuadr!F36)</f>
      </c>
      <c r="E35" s="43">
        <f t="shared" si="1"/>
      </c>
      <c r="F35" s="43">
        <f t="shared" si="2"/>
      </c>
      <c r="G35" s="43">
        <f t="shared" si="3"/>
      </c>
      <c r="H35" s="5">
        <f t="shared" si="4"/>
      </c>
      <c r="I35" s="5">
        <f t="shared" si="11"/>
      </c>
      <c r="J35" s="5">
        <f t="shared" si="12"/>
      </c>
      <c r="K35" s="5">
        <f t="shared" si="6"/>
      </c>
      <c r="L35" s="5">
        <f t="shared" si="13"/>
      </c>
      <c r="M35" s="14">
        <f t="shared" si="8"/>
      </c>
      <c r="N35" s="8">
        <f t="shared" si="9"/>
      </c>
      <c r="O35" s="7">
        <f t="shared" si="10"/>
      </c>
      <c r="P35" s="8">
        <f t="shared" si="0"/>
      </c>
    </row>
    <row r="36" spans="1:16" ht="15">
      <c r="A36" s="10">
        <f>IF(E36="","",MAX($A$4:A35)+1)</f>
      </c>
      <c r="B36" s="24">
        <f>IF(MinQuadr!D37="","",MinQuadr!D37)</f>
      </c>
      <c r="C36" s="8">
        <f>IF(MinQuadr!E37="","",MinQuadr!E37)</f>
      </c>
      <c r="D36" s="8">
        <f>IF(MinQuadr!F37="","",MinQuadr!F37)</f>
      </c>
      <c r="E36" s="43">
        <f t="shared" si="1"/>
      </c>
      <c r="F36" s="43">
        <f t="shared" si="2"/>
      </c>
      <c r="G36" s="43">
        <f t="shared" si="3"/>
      </c>
      <c r="H36" s="5">
        <f aca="true" t="shared" si="14" ref="H36:H53">IF(E36&lt;&gt;"",E36^2,"")</f>
      </c>
      <c r="I36" s="5">
        <f t="shared" si="11"/>
      </c>
      <c r="J36" s="5">
        <f t="shared" si="12"/>
      </c>
      <c r="K36" s="5">
        <f t="shared" si="6"/>
      </c>
      <c r="L36" s="5">
        <f t="shared" si="13"/>
      </c>
      <c r="M36" s="14">
        <f t="shared" si="8"/>
      </c>
      <c r="N36" s="8">
        <f t="shared" si="9"/>
      </c>
      <c r="O36" s="7">
        <f t="shared" si="10"/>
      </c>
      <c r="P36" s="8">
        <f t="shared" si="0"/>
      </c>
    </row>
    <row r="37" spans="1:16" ht="15">
      <c r="A37" s="10">
        <f>IF(E37="","",MAX($A$4:A36)+1)</f>
      </c>
      <c r="B37" s="24">
        <f>IF(MinQuadr!D38="","",MinQuadr!D38)</f>
      </c>
      <c r="C37" s="8">
        <f>IF(MinQuadr!E38="","",MinQuadr!E38)</f>
      </c>
      <c r="D37" s="8">
        <f>IF(MinQuadr!F38="","",MinQuadr!F38)</f>
      </c>
      <c r="E37" s="43">
        <f t="shared" si="1"/>
      </c>
      <c r="F37" s="43">
        <f t="shared" si="2"/>
      </c>
      <c r="G37" s="43">
        <f t="shared" si="3"/>
      </c>
      <c r="H37" s="5">
        <f t="shared" si="14"/>
      </c>
      <c r="I37" s="5">
        <f t="shared" si="11"/>
      </c>
      <c r="J37" s="5">
        <f t="shared" si="12"/>
      </c>
      <c r="K37" s="5">
        <f t="shared" si="6"/>
      </c>
      <c r="L37" s="5">
        <f t="shared" si="13"/>
      </c>
      <c r="M37" s="14">
        <f t="shared" si="8"/>
      </c>
      <c r="N37" s="8">
        <f t="shared" si="9"/>
      </c>
      <c r="O37" s="7">
        <f t="shared" si="10"/>
      </c>
      <c r="P37" s="8">
        <f t="shared" si="0"/>
      </c>
    </row>
    <row r="38" spans="1:16" ht="15">
      <c r="A38" s="10">
        <f>IF(E38="","",MAX($A$4:A37)+1)</f>
      </c>
      <c r="B38" s="24">
        <f>IF(MinQuadr!D39="","",MinQuadr!D39)</f>
      </c>
      <c r="C38" s="8">
        <f>IF(MinQuadr!E39="","",MinQuadr!E39)</f>
      </c>
      <c r="D38" s="8">
        <f>IF(MinQuadr!F39="","",MinQuadr!F39)</f>
      </c>
      <c r="E38" s="43">
        <f t="shared" si="1"/>
      </c>
      <c r="F38" s="43">
        <f t="shared" si="2"/>
      </c>
      <c r="G38" s="43">
        <f t="shared" si="3"/>
      </c>
      <c r="H38" s="5">
        <f t="shared" si="14"/>
      </c>
      <c r="I38" s="5">
        <f t="shared" si="11"/>
      </c>
      <c r="J38" s="5">
        <f t="shared" si="12"/>
      </c>
      <c r="K38" s="5">
        <f t="shared" si="6"/>
      </c>
      <c r="L38" s="5">
        <f t="shared" si="13"/>
      </c>
      <c r="M38" s="14">
        <f t="shared" si="8"/>
      </c>
      <c r="N38" s="8">
        <f t="shared" si="9"/>
      </c>
      <c r="O38" s="7">
        <f t="shared" si="10"/>
      </c>
      <c r="P38" s="8">
        <f t="shared" si="0"/>
      </c>
    </row>
    <row r="39" spans="1:16" ht="15">
      <c r="A39" s="10">
        <f>IF(E39="","",MAX($A$4:A38)+1)</f>
      </c>
      <c r="B39" s="24">
        <f>IF(MinQuadr!D40="","",MinQuadr!D40)</f>
      </c>
      <c r="C39" s="8">
        <f>IF(MinQuadr!E40="","",MinQuadr!E40)</f>
      </c>
      <c r="D39" s="8">
        <f>IF(MinQuadr!F40="","",MinQuadr!F40)</f>
      </c>
      <c r="E39" s="43">
        <f t="shared" si="1"/>
      </c>
      <c r="F39" s="43">
        <f t="shared" si="2"/>
      </c>
      <c r="G39" s="43">
        <f t="shared" si="3"/>
      </c>
      <c r="H39" s="5">
        <f t="shared" si="14"/>
      </c>
      <c r="I39" s="5">
        <f t="shared" si="11"/>
      </c>
      <c r="J39" s="5">
        <f t="shared" si="12"/>
      </c>
      <c r="K39" s="5">
        <f t="shared" si="6"/>
      </c>
      <c r="L39" s="5">
        <f t="shared" si="13"/>
      </c>
      <c r="M39" s="14">
        <f t="shared" si="8"/>
      </c>
      <c r="N39" s="8">
        <f t="shared" si="9"/>
      </c>
      <c r="O39" s="7">
        <f t="shared" si="10"/>
      </c>
      <c r="P39" s="8">
        <f t="shared" si="0"/>
      </c>
    </row>
    <row r="40" spans="1:16" ht="15">
      <c r="A40" s="10">
        <f>IF(E40="","",MAX($A$4:A39)+1)</f>
      </c>
      <c r="B40" s="24">
        <f>IF(MinQuadr!D41="","",MinQuadr!D41)</f>
      </c>
      <c r="C40" s="8">
        <f>IF(MinQuadr!E41="","",MinQuadr!E41)</f>
      </c>
      <c r="D40" s="8">
        <f>IF(MinQuadr!F41="","",MinQuadr!F41)</f>
      </c>
      <c r="E40" s="43">
        <f t="shared" si="1"/>
      </c>
      <c r="F40" s="43">
        <f t="shared" si="2"/>
      </c>
      <c r="G40" s="43">
        <f t="shared" si="3"/>
      </c>
      <c r="H40" s="5">
        <f t="shared" si="14"/>
      </c>
      <c r="I40" s="5">
        <f t="shared" si="11"/>
      </c>
      <c r="J40" s="5">
        <f t="shared" si="12"/>
      </c>
      <c r="K40" s="5">
        <f t="shared" si="6"/>
      </c>
      <c r="L40" s="5">
        <f t="shared" si="13"/>
      </c>
      <c r="M40" s="14">
        <f t="shared" si="8"/>
      </c>
      <c r="N40" s="8">
        <f t="shared" si="9"/>
      </c>
      <c r="O40" s="7">
        <f t="shared" si="10"/>
      </c>
      <c r="P40" s="8">
        <f t="shared" si="0"/>
      </c>
    </row>
    <row r="41" spans="1:16" ht="15">
      <c r="A41" s="10">
        <f>IF(E41="","",MAX($A$4:A40)+1)</f>
      </c>
      <c r="B41" s="24">
        <f>IF(MinQuadr!D42="","",MinQuadr!D42)</f>
      </c>
      <c r="C41" s="8">
        <f>IF(MinQuadr!E42="","",MinQuadr!E42)</f>
      </c>
      <c r="D41" s="8">
        <f>IF(MinQuadr!F42="","",MinQuadr!F42)</f>
      </c>
      <c r="E41" s="43">
        <f t="shared" si="1"/>
      </c>
      <c r="F41" s="43">
        <f t="shared" si="2"/>
      </c>
      <c r="G41" s="43">
        <f t="shared" si="3"/>
      </c>
      <c r="H41" s="5">
        <f t="shared" si="14"/>
      </c>
      <c r="I41" s="5">
        <f t="shared" si="11"/>
      </c>
      <c r="J41" s="5">
        <f t="shared" si="12"/>
      </c>
      <c r="K41" s="5">
        <f t="shared" si="6"/>
      </c>
      <c r="L41" s="5">
        <f t="shared" si="13"/>
      </c>
      <c r="M41" s="14">
        <f t="shared" si="8"/>
      </c>
      <c r="N41" s="8">
        <f t="shared" si="9"/>
      </c>
      <c r="O41" s="7">
        <f t="shared" si="10"/>
      </c>
      <c r="P41" s="8">
        <f t="shared" si="0"/>
      </c>
    </row>
    <row r="42" spans="1:16" ht="15">
      <c r="A42" s="10">
        <f>IF(E42="","",MAX($A$4:A41)+1)</f>
      </c>
      <c r="B42" s="24">
        <f>IF(MinQuadr!D43="","",MinQuadr!D43)</f>
      </c>
      <c r="C42" s="8">
        <f>IF(MinQuadr!E43="","",MinQuadr!E43)</f>
      </c>
      <c r="D42" s="8">
        <f>IF(MinQuadr!F43="","",MinQuadr!F43)</f>
      </c>
      <c r="E42" s="43">
        <f t="shared" si="1"/>
      </c>
      <c r="F42" s="43">
        <f t="shared" si="2"/>
      </c>
      <c r="G42" s="43">
        <f t="shared" si="3"/>
      </c>
      <c r="H42" s="5">
        <f t="shared" si="14"/>
      </c>
      <c r="I42" s="5">
        <f t="shared" si="11"/>
      </c>
      <c r="J42" s="5">
        <f t="shared" si="12"/>
      </c>
      <c r="K42" s="5">
        <f t="shared" si="6"/>
      </c>
      <c r="L42" s="5">
        <f t="shared" si="13"/>
      </c>
      <c r="M42" s="14">
        <f t="shared" si="8"/>
      </c>
      <c r="N42" s="8">
        <f t="shared" si="9"/>
      </c>
      <c r="O42" s="7">
        <f t="shared" si="10"/>
      </c>
      <c r="P42" s="8">
        <f t="shared" si="0"/>
      </c>
    </row>
    <row r="43" spans="1:16" ht="15">
      <c r="A43" s="10">
        <f>IF(E43="","",MAX($A$4:A42)+1)</f>
      </c>
      <c r="B43" s="24">
        <f>IF(MinQuadr!D44="","",MinQuadr!D44)</f>
      </c>
      <c r="C43" s="8">
        <f>IF(MinQuadr!E44="","",MinQuadr!E44)</f>
      </c>
      <c r="D43" s="8">
        <f>IF(MinQuadr!F44="","",MinQuadr!F44)</f>
      </c>
      <c r="E43" s="43">
        <f t="shared" si="1"/>
      </c>
      <c r="F43" s="43">
        <f t="shared" si="2"/>
      </c>
      <c r="G43" s="43">
        <f t="shared" si="3"/>
      </c>
      <c r="H43" s="5">
        <f t="shared" si="14"/>
      </c>
      <c r="I43" s="5">
        <f t="shared" si="11"/>
      </c>
      <c r="J43" s="5">
        <f t="shared" si="12"/>
      </c>
      <c r="K43" s="5">
        <f t="shared" si="6"/>
      </c>
      <c r="L43" s="5">
        <f t="shared" si="13"/>
      </c>
      <c r="M43" s="14">
        <f t="shared" si="8"/>
      </c>
      <c r="N43" s="8">
        <f t="shared" si="9"/>
      </c>
      <c r="O43" s="7">
        <f t="shared" si="10"/>
      </c>
      <c r="P43" s="8">
        <f t="shared" si="0"/>
      </c>
    </row>
    <row r="44" spans="1:16" ht="15">
      <c r="A44" s="10">
        <f>IF(E44="","",MAX($A$4:A43)+1)</f>
      </c>
      <c r="B44" s="24">
        <f>IF(MinQuadr!D45="","",MinQuadr!D45)</f>
      </c>
      <c r="C44" s="8">
        <f>IF(MinQuadr!E45="","",MinQuadr!E45)</f>
      </c>
      <c r="D44" s="8">
        <f>IF(MinQuadr!F45="","",MinQuadr!F45)</f>
      </c>
      <c r="E44" s="43">
        <f t="shared" si="1"/>
      </c>
      <c r="F44" s="43">
        <f t="shared" si="2"/>
      </c>
      <c r="G44" s="43">
        <f t="shared" si="3"/>
      </c>
      <c r="H44" s="5">
        <f t="shared" si="14"/>
      </c>
      <c r="I44" s="5">
        <f t="shared" si="11"/>
      </c>
      <c r="J44" s="5">
        <f t="shared" si="12"/>
      </c>
      <c r="K44" s="5">
        <f t="shared" si="6"/>
      </c>
      <c r="L44" s="5">
        <f t="shared" si="13"/>
      </c>
      <c r="M44" s="14">
        <f t="shared" si="8"/>
      </c>
      <c r="N44" s="8">
        <f t="shared" si="9"/>
      </c>
      <c r="O44" s="7">
        <f t="shared" si="10"/>
      </c>
      <c r="P44" s="8">
        <f t="shared" si="0"/>
      </c>
    </row>
    <row r="45" spans="1:16" ht="15">
      <c r="A45" s="10">
        <f>IF(E45="","",MAX($A$4:A44)+1)</f>
      </c>
      <c r="B45" s="24">
        <f>IF(MinQuadr!D46="","",MinQuadr!D46)</f>
      </c>
      <c r="C45" s="8">
        <f>IF(MinQuadr!E46="","",MinQuadr!E46)</f>
      </c>
      <c r="D45" s="8">
        <f>IF(MinQuadr!F46="","",MinQuadr!F46)</f>
      </c>
      <c r="E45" s="43">
        <f t="shared" si="1"/>
      </c>
      <c r="F45" s="43">
        <f t="shared" si="2"/>
      </c>
      <c r="G45" s="43">
        <f t="shared" si="3"/>
      </c>
      <c r="H45" s="5">
        <f t="shared" si="14"/>
      </c>
      <c r="I45" s="5">
        <f t="shared" si="11"/>
      </c>
      <c r="J45" s="5">
        <f t="shared" si="12"/>
      </c>
      <c r="K45" s="5">
        <f t="shared" si="6"/>
      </c>
      <c r="L45" s="5">
        <f t="shared" si="13"/>
      </c>
      <c r="M45" s="14">
        <f t="shared" si="8"/>
      </c>
      <c r="N45" s="8">
        <f t="shared" si="9"/>
      </c>
      <c r="O45" s="7">
        <f t="shared" si="10"/>
      </c>
      <c r="P45" s="8">
        <f t="shared" si="0"/>
      </c>
    </row>
    <row r="46" spans="1:16" ht="15">
      <c r="A46" s="10">
        <f>IF(E46="","",MAX($A$4:A45)+1)</f>
      </c>
      <c r="B46" s="24">
        <f>IF(MinQuadr!D47="","",MinQuadr!D47)</f>
      </c>
      <c r="C46" s="8">
        <f>IF(MinQuadr!E47="","",MinQuadr!E47)</f>
      </c>
      <c r="D46" s="8">
        <f>IF(MinQuadr!F47="","",MinQuadr!F47)</f>
      </c>
      <c r="E46" s="43">
        <f t="shared" si="1"/>
      </c>
      <c r="F46" s="43">
        <f t="shared" si="2"/>
      </c>
      <c r="G46" s="43">
        <f t="shared" si="3"/>
      </c>
      <c r="H46" s="5">
        <f t="shared" si="14"/>
      </c>
      <c r="I46" s="5">
        <f t="shared" si="11"/>
      </c>
      <c r="J46" s="5">
        <f t="shared" si="12"/>
      </c>
      <c r="K46" s="5">
        <f t="shared" si="6"/>
      </c>
      <c r="L46" s="5">
        <f t="shared" si="13"/>
      </c>
      <c r="M46" s="14">
        <f t="shared" si="8"/>
      </c>
      <c r="N46" s="8">
        <f t="shared" si="9"/>
      </c>
      <c r="O46" s="7">
        <f t="shared" si="10"/>
      </c>
      <c r="P46" s="8">
        <f t="shared" si="0"/>
      </c>
    </row>
    <row r="47" spans="1:16" ht="15">
      <c r="A47" s="10">
        <f>IF(E47="","",MAX($A$4:A46)+1)</f>
      </c>
      <c r="B47" s="24">
        <f>IF(MinQuadr!D48="","",MinQuadr!D48)</f>
      </c>
      <c r="C47" s="8">
        <f>IF(MinQuadr!E48="","",MinQuadr!E48)</f>
      </c>
      <c r="D47" s="8">
        <f>IF(MinQuadr!F48="","",MinQuadr!F48)</f>
      </c>
      <c r="E47" s="43">
        <f t="shared" si="1"/>
      </c>
      <c r="F47" s="43">
        <f t="shared" si="2"/>
      </c>
      <c r="G47" s="43">
        <f t="shared" si="3"/>
      </c>
      <c r="H47" s="5">
        <f t="shared" si="14"/>
      </c>
      <c r="I47" s="5">
        <f t="shared" si="11"/>
      </c>
      <c r="J47" s="5">
        <f t="shared" si="12"/>
      </c>
      <c r="K47" s="5">
        <f t="shared" si="6"/>
      </c>
      <c r="L47" s="5">
        <f t="shared" si="13"/>
      </c>
      <c r="M47" s="14">
        <f t="shared" si="8"/>
      </c>
      <c r="N47" s="8">
        <f t="shared" si="9"/>
      </c>
      <c r="O47" s="7">
        <f t="shared" si="10"/>
      </c>
      <c r="P47" s="8">
        <f t="shared" si="0"/>
      </c>
    </row>
    <row r="48" spans="1:16" ht="15">
      <c r="A48" s="10">
        <f>IF(E48="","",MAX($A$4:A47)+1)</f>
      </c>
      <c r="B48" s="24">
        <f>IF(MinQuadr!D49="","",MinQuadr!D49)</f>
      </c>
      <c r="C48" s="8">
        <f>IF(MinQuadr!E49="","",MinQuadr!E49)</f>
      </c>
      <c r="D48" s="8">
        <f>IF(MinQuadr!F49="","",MinQuadr!F49)</f>
      </c>
      <c r="E48" s="43">
        <f t="shared" si="1"/>
      </c>
      <c r="F48" s="43">
        <f t="shared" si="2"/>
      </c>
      <c r="G48" s="43">
        <f t="shared" si="3"/>
      </c>
      <c r="H48" s="5">
        <f t="shared" si="14"/>
      </c>
      <c r="I48" s="5">
        <f t="shared" si="11"/>
      </c>
      <c r="J48" s="5">
        <f t="shared" si="12"/>
      </c>
      <c r="K48" s="5">
        <f t="shared" si="6"/>
      </c>
      <c r="L48" s="5">
        <f t="shared" si="13"/>
      </c>
      <c r="M48" s="14">
        <f t="shared" si="8"/>
      </c>
      <c r="N48" s="8">
        <f t="shared" si="9"/>
      </c>
      <c r="O48" s="7">
        <f t="shared" si="10"/>
      </c>
      <c r="P48" s="8">
        <f t="shared" si="0"/>
      </c>
    </row>
    <row r="49" spans="1:16" ht="15">
      <c r="A49" s="10">
        <f>IF(E49="","",MAX($A$4:A48)+1)</f>
      </c>
      <c r="B49" s="24">
        <f>IF(MinQuadr!D50="","",MinQuadr!D50)</f>
      </c>
      <c r="C49" s="8">
        <f>IF(MinQuadr!E50="","",MinQuadr!E50)</f>
      </c>
      <c r="D49" s="8">
        <f>IF(MinQuadr!F50="","",MinQuadr!F50)</f>
      </c>
      <c r="E49" s="43">
        <f t="shared" si="1"/>
      </c>
      <c r="F49" s="43">
        <f t="shared" si="2"/>
      </c>
      <c r="G49" s="43">
        <f t="shared" si="3"/>
      </c>
      <c r="H49" s="5">
        <f t="shared" si="14"/>
      </c>
      <c r="I49" s="5">
        <f t="shared" si="11"/>
      </c>
      <c r="J49" s="5">
        <f t="shared" si="12"/>
      </c>
      <c r="K49" s="5">
        <f t="shared" si="6"/>
      </c>
      <c r="L49" s="5">
        <f t="shared" si="13"/>
      </c>
      <c r="M49" s="14">
        <f t="shared" si="8"/>
      </c>
      <c r="N49" s="8">
        <f t="shared" si="9"/>
      </c>
      <c r="O49" s="7">
        <f t="shared" si="10"/>
      </c>
      <c r="P49" s="8">
        <f t="shared" si="0"/>
      </c>
    </row>
    <row r="50" spans="1:16" ht="15">
      <c r="A50" s="10">
        <f>IF(E50="","",MAX($A$4:A49)+1)</f>
      </c>
      <c r="B50" s="24">
        <f>IF(MinQuadr!D51="","",MinQuadr!D51)</f>
      </c>
      <c r="C50" s="8">
        <f>IF(MinQuadr!E51="","",MinQuadr!E51)</f>
      </c>
      <c r="D50" s="8">
        <f>IF(MinQuadr!F51="","",MinQuadr!F51)</f>
      </c>
      <c r="E50" s="43">
        <f t="shared" si="1"/>
      </c>
      <c r="F50" s="43">
        <f t="shared" si="2"/>
      </c>
      <c r="G50" s="43">
        <f t="shared" si="3"/>
      </c>
      <c r="H50" s="5">
        <f t="shared" si="14"/>
      </c>
      <c r="I50" s="5">
        <f t="shared" si="11"/>
      </c>
      <c r="J50" s="5">
        <f t="shared" si="12"/>
      </c>
      <c r="K50" s="5">
        <f t="shared" si="6"/>
      </c>
      <c r="L50" s="5">
        <f t="shared" si="13"/>
      </c>
      <c r="M50" s="14">
        <f t="shared" si="8"/>
      </c>
      <c r="N50" s="8">
        <f t="shared" si="9"/>
      </c>
      <c r="O50" s="7">
        <f t="shared" si="10"/>
      </c>
      <c r="P50" s="8">
        <f t="shared" si="0"/>
      </c>
    </row>
    <row r="51" spans="1:16" ht="15">
      <c r="A51" s="10">
        <f>IF(E51="","",MAX($A$4:A50)+1)</f>
      </c>
      <c r="B51" s="24">
        <f>IF(MinQuadr!D52="","",MinQuadr!D52)</f>
      </c>
      <c r="C51" s="8">
        <f>IF(MinQuadr!E52="","",MinQuadr!E52)</f>
      </c>
      <c r="D51" s="8">
        <f>IF(MinQuadr!F52="","",MinQuadr!F52)</f>
      </c>
      <c r="E51" s="43">
        <f t="shared" si="1"/>
      </c>
      <c r="F51" s="43">
        <f t="shared" si="2"/>
      </c>
      <c r="G51" s="43">
        <f t="shared" si="3"/>
      </c>
      <c r="H51" s="5">
        <f t="shared" si="14"/>
      </c>
      <c r="I51" s="5">
        <f t="shared" si="11"/>
      </c>
      <c r="J51" s="5">
        <f t="shared" si="12"/>
      </c>
      <c r="K51" s="5">
        <f t="shared" si="6"/>
      </c>
      <c r="L51" s="5">
        <f t="shared" si="13"/>
      </c>
      <c r="M51" s="14">
        <f t="shared" si="8"/>
      </c>
      <c r="N51" s="8">
        <f t="shared" si="9"/>
      </c>
      <c r="O51" s="7">
        <f t="shared" si="10"/>
      </c>
      <c r="P51" s="8">
        <f t="shared" si="0"/>
      </c>
    </row>
    <row r="52" spans="1:16" ht="15">
      <c r="A52" s="10">
        <f>IF(E52="","",MAX($A$4:A51)+1)</f>
      </c>
      <c r="B52" s="24">
        <f>IF(MinQuadr!D53="","",MinQuadr!D53)</f>
      </c>
      <c r="C52" s="8">
        <f>IF(MinQuadr!E53="","",MinQuadr!E53)</f>
      </c>
      <c r="D52" s="8">
        <f>IF(MinQuadr!F53="","",MinQuadr!F53)</f>
      </c>
      <c r="E52" s="43">
        <f t="shared" si="1"/>
      </c>
      <c r="F52" s="43">
        <f t="shared" si="2"/>
      </c>
      <c r="G52" s="43">
        <f t="shared" si="3"/>
      </c>
      <c r="H52" s="5">
        <f t="shared" si="14"/>
      </c>
      <c r="I52" s="5">
        <f t="shared" si="11"/>
      </c>
      <c r="J52" s="5">
        <f t="shared" si="12"/>
      </c>
      <c r="K52" s="5">
        <f t="shared" si="6"/>
      </c>
      <c r="L52" s="5">
        <f t="shared" si="13"/>
      </c>
      <c r="M52" s="14">
        <f t="shared" si="8"/>
      </c>
      <c r="N52" s="8">
        <f t="shared" si="9"/>
      </c>
      <c r="O52" s="7">
        <f t="shared" si="10"/>
      </c>
      <c r="P52" s="8">
        <f t="shared" si="0"/>
      </c>
    </row>
    <row r="53" spans="1:16" ht="15.75" thickBot="1">
      <c r="A53" s="12">
        <f>IF(E53="","",MAX($A$4:A52)+1)</f>
      </c>
      <c r="B53" s="25">
        <f>IF(MinQuadr!D54="","",MinQuadr!D54)</f>
      </c>
      <c r="C53" s="6">
        <f>IF(MinQuadr!E54="","",MinQuadr!E54)</f>
      </c>
      <c r="D53" s="8">
        <f>IF(MinQuadr!F54="","",MinQuadr!F54)</f>
      </c>
      <c r="E53" s="43">
        <f t="shared" si="1"/>
      </c>
      <c r="F53" s="43">
        <f t="shared" si="2"/>
      </c>
      <c r="G53" s="43">
        <f t="shared" si="3"/>
      </c>
      <c r="H53" s="4">
        <f t="shared" si="14"/>
      </c>
      <c r="I53" s="5">
        <f t="shared" si="11"/>
      </c>
      <c r="J53" s="5">
        <f t="shared" si="12"/>
      </c>
      <c r="K53" s="5">
        <f t="shared" si="6"/>
      </c>
      <c r="L53" s="5">
        <f t="shared" si="13"/>
      </c>
      <c r="M53" s="13">
        <f t="shared" si="8"/>
      </c>
      <c r="N53" s="6">
        <f t="shared" si="9"/>
      </c>
      <c r="O53" s="7">
        <f t="shared" si="10"/>
      </c>
      <c r="P53" s="6">
        <f t="shared" si="0"/>
      </c>
    </row>
    <row r="54" spans="1:16" ht="15.75" thickTop="1">
      <c r="A54" s="19">
        <f>MAX(A4:A53)</f>
        <v>3</v>
      </c>
      <c r="B54" s="21">
        <f>SUM(B4:B53)</f>
        <v>129.20000000000002</v>
      </c>
      <c r="C54" s="21">
        <f>SUM(C4:C53)</f>
        <v>13470.099999999999</v>
      </c>
      <c r="D54" s="21">
        <f>SUM(D4:D53)</f>
        <v>109.69999999999999</v>
      </c>
      <c r="E54" s="21">
        <f aca="true" t="shared" si="15" ref="E54:P54">SUM(E4:E53)</f>
        <v>4.898474007797261</v>
      </c>
      <c r="F54" s="21">
        <f t="shared" si="15"/>
        <v>10.952784045426675</v>
      </c>
      <c r="G54" s="21">
        <f t="shared" si="15"/>
        <v>4.677513514613036</v>
      </c>
      <c r="H54" s="21">
        <f t="shared" si="15"/>
        <v>8.001769183433547</v>
      </c>
      <c r="I54" s="21">
        <f t="shared" si="15"/>
        <v>39.99132401663873</v>
      </c>
      <c r="J54" s="21">
        <f t="shared" si="15"/>
        <v>17.88718917914859</v>
      </c>
      <c r="K54" s="21">
        <f t="shared" si="15"/>
        <v>7.643426176250617</v>
      </c>
      <c r="L54" s="21">
        <f t="shared" si="15"/>
        <v>17.08311397735819</v>
      </c>
      <c r="M54" s="20">
        <f t="shared" si="15"/>
        <v>109.69994754954189</v>
      </c>
      <c r="N54" s="21">
        <f t="shared" si="15"/>
        <v>5.245045809942894E-05</v>
      </c>
      <c r="O54" s="21">
        <f t="shared" si="15"/>
        <v>5.245045809942894E-05</v>
      </c>
      <c r="P54" s="21">
        <f t="shared" si="15"/>
        <v>9.422900011717285E-10</v>
      </c>
    </row>
    <row r="55" spans="1:16" ht="15">
      <c r="A55" s="36" t="s">
        <v>17</v>
      </c>
      <c r="B55">
        <f>H54*I54*A54+2*J54*F54*E54-E54^2*I54-A54*J54^2-H54*F54^2</f>
        <v>4.9144563263325836E-06</v>
      </c>
      <c r="C55" s="17"/>
      <c r="D55" s="36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ht="15">
      <c r="B56" s="15" t="s">
        <v>25</v>
      </c>
    </row>
    <row r="57" spans="2:7" ht="15">
      <c r="B57" s="18" t="s">
        <v>2</v>
      </c>
      <c r="C57" s="54">
        <f>10^((H54*I54*G54+J54*L54*E54+K54*J54*F54-E54*I54*K54-J54*J54*G54-H54*F54*L54)/B55)</f>
        <v>0.001859945054371476</v>
      </c>
      <c r="F57" s="22" t="s">
        <v>23</v>
      </c>
      <c r="G57">
        <f>ABS(O54/M54)</f>
        <v>4.781265558558417E-07</v>
      </c>
    </row>
    <row r="58" spans="2:9" ht="15">
      <c r="B58" s="18" t="s">
        <v>3</v>
      </c>
      <c r="C58" s="9">
        <f>(K54*I54*A54+J54*F54*G54+E54*L54*F54-G54*I54*E54-L54*J54*A54-K54*F54*F54)/B55</f>
        <v>1.054685832786909</v>
      </c>
      <c r="I58" s="41" t="s">
        <v>35</v>
      </c>
    </row>
    <row r="59" spans="2:7" ht="15">
      <c r="B59" s="37" t="s">
        <v>4</v>
      </c>
      <c r="C59" s="9">
        <f>(H54*L54*A54+K54*F54*E54+E54*J54*G54-E54^2*L54-J54*K54*A54-H54*G54*F54)/B55</f>
        <v>0.7032605938533149</v>
      </c>
      <c r="F59" s="22" t="s">
        <v>10</v>
      </c>
      <c r="G59" s="15">
        <f>ABS((P54/A54)^0.5/M54*$A54)</f>
        <v>4.846704018957194E-07</v>
      </c>
    </row>
    <row r="61" spans="2:15" ht="15" hidden="1">
      <c r="B61" s="26" t="s">
        <v>22</v>
      </c>
      <c r="C61" s="27">
        <f>MinQuadr!F57</f>
        <v>9</v>
      </c>
      <c r="L61" s="1"/>
      <c r="O61" s="1"/>
    </row>
    <row r="62" ht="18" customHeight="1"/>
    <row r="63" spans="2:13" ht="23.25" hidden="1">
      <c r="B63" s="28" t="str">
        <f>IF(A54&lt;&gt;0,CONCATENATE(" Potenza Z="&amp;ROUND(C57,C61)&amp;" x^"&amp;ROUND(C58,C61)&amp;" y^"&amp;ROUND(C59,C61)),"")</f>
        <v> Potenza Z=0,001859945 x^1,054685833 y^0,703260594</v>
      </c>
      <c r="M63" s="15"/>
    </row>
    <row r="64" spans="3:13" ht="15">
      <c r="C64" s="131" t="s">
        <v>34</v>
      </c>
      <c r="D64" s="135">
        <f>C57</f>
        <v>0.001859945054371476</v>
      </c>
      <c r="E64" s="126" t="s">
        <v>36</v>
      </c>
      <c r="F64" s="55">
        <f>C58</f>
        <v>1.054685832786909</v>
      </c>
      <c r="G64" s="126" t="s">
        <v>37</v>
      </c>
      <c r="H64">
        <f>C59</f>
        <v>0.7032605938533149</v>
      </c>
      <c r="M64" s="15"/>
    </row>
    <row r="65" spans="2:7" ht="15">
      <c r="B65" s="15" t="s">
        <v>38</v>
      </c>
      <c r="C65" s="131"/>
      <c r="D65" s="135"/>
      <c r="E65" s="133"/>
      <c r="G65" s="126"/>
    </row>
    <row r="66" ht="15">
      <c r="E66" s="15"/>
    </row>
  </sheetData>
  <sheetProtection password="CC79" sheet="1" selectLockedCells="1" selectUnlockedCells="1"/>
  <mergeCells count="4">
    <mergeCell ref="E64:E65"/>
    <mergeCell ref="G64:G65"/>
    <mergeCell ref="C64:C65"/>
    <mergeCell ref="D64:D65"/>
  </mergeCells>
  <conditionalFormatting sqref="E64 E66">
    <cfRule type="expression" priority="3" dxfId="7" stopIfTrue="1">
      <formula>$N64&lt;&gt;""</formula>
    </cfRule>
  </conditionalFormatting>
  <conditionalFormatting sqref="B63">
    <cfRule type="expression" priority="2" dxfId="7" stopIfTrue="1">
      <formula>$N62&lt;&gt;""</formula>
    </cfRule>
  </conditionalFormatting>
  <conditionalFormatting sqref="G59 M63:M64">
    <cfRule type="cellIs" priority="1" dxfId="6" operator="greaterThanOrEqual" stopIfTrue="1">
      <formula>0.1</formula>
    </cfRule>
  </conditionalFormatting>
  <printOptions/>
  <pageMargins left="0.41" right="0.56" top="1" bottom="1" header="0.5" footer="0.5"/>
  <pageSetup fitToHeight="1" fitToWidth="1" horizontalDpi="180" verticalDpi="18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F9:H27"/>
  <sheetViews>
    <sheetView zoomScalePageLayoutView="0" workbookViewId="0" topLeftCell="A4">
      <selection activeCell="G30" sqref="G30"/>
    </sheetView>
  </sheetViews>
  <sheetFormatPr defaultColWidth="8.88671875" defaultRowHeight="15"/>
  <sheetData>
    <row r="9" spans="6:8" ht="15">
      <c r="F9">
        <v>27</v>
      </c>
      <c r="G9">
        <v>3906</v>
      </c>
      <c r="H9">
        <v>19.1</v>
      </c>
    </row>
    <row r="10" spans="6:8" ht="15">
      <c r="F10">
        <v>29</v>
      </c>
      <c r="G10">
        <v>3937</v>
      </c>
      <c r="H10">
        <v>20.8</v>
      </c>
    </row>
    <row r="11" spans="6:8" ht="15">
      <c r="F11">
        <v>28</v>
      </c>
      <c r="G11">
        <v>4504</v>
      </c>
      <c r="H11">
        <v>25.6</v>
      </c>
    </row>
    <row r="12" spans="6:8" ht="15">
      <c r="F12">
        <v>29</v>
      </c>
      <c r="G12">
        <v>4225</v>
      </c>
      <c r="H12">
        <v>25.9</v>
      </c>
    </row>
    <row r="13" spans="6:8" ht="15">
      <c r="F13">
        <v>30</v>
      </c>
      <c r="G13">
        <v>4504</v>
      </c>
      <c r="H13">
        <v>27.5</v>
      </c>
    </row>
    <row r="14" ht="15">
      <c r="H14" s="15">
        <f>AVERAGE(H9:H13)</f>
        <v>23.78</v>
      </c>
    </row>
    <row r="22" spans="6:8" ht="15">
      <c r="F22">
        <v>30</v>
      </c>
      <c r="G22">
        <v>4504</v>
      </c>
      <c r="H22">
        <v>27.5</v>
      </c>
    </row>
    <row r="23" spans="6:8" ht="15">
      <c r="F23">
        <v>29</v>
      </c>
      <c r="G23">
        <v>3937</v>
      </c>
      <c r="H23">
        <v>20.8</v>
      </c>
    </row>
    <row r="24" spans="6:8" ht="15">
      <c r="F24">
        <v>27</v>
      </c>
      <c r="G24">
        <v>3906</v>
      </c>
      <c r="H24">
        <v>19.1</v>
      </c>
    </row>
    <row r="25" spans="6:8" ht="15">
      <c r="F25">
        <v>28</v>
      </c>
      <c r="G25">
        <v>4504</v>
      </c>
      <c r="H25">
        <v>25.6</v>
      </c>
    </row>
    <row r="26" spans="6:8" ht="15">
      <c r="F26">
        <v>29</v>
      </c>
      <c r="G26">
        <v>4225</v>
      </c>
      <c r="H26">
        <v>25.9</v>
      </c>
    </row>
    <row r="27" spans="6:8" ht="15">
      <c r="F27">
        <v>25</v>
      </c>
      <c r="G27">
        <v>4225</v>
      </c>
      <c r="H27">
        <v>16.8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DI RUZZA</dc:creator>
  <cp:keywords/>
  <dc:description/>
  <cp:lastModifiedBy>Gino</cp:lastModifiedBy>
  <cp:lastPrinted>2013-03-14T13:36:32Z</cp:lastPrinted>
  <dcterms:created xsi:type="dcterms:W3CDTF">2003-03-19T17:58:42Z</dcterms:created>
  <dcterms:modified xsi:type="dcterms:W3CDTF">2013-05-23T09:02:06Z</dcterms:modified>
  <cp:category/>
  <cp:version/>
  <cp:contentType/>
  <cp:contentStatus/>
</cp:coreProperties>
</file>